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ax Doctor\Desktop\"/>
    </mc:Choice>
  </mc:AlternateContent>
  <xr:revisionPtr revIDLastSave="0" documentId="8_{D4AF9CF1-8CFB-475B-A65A-1C7D9CCEB5BB}" xr6:coauthVersionLast="47" xr6:coauthVersionMax="47" xr10:uidLastSave="{00000000-0000-0000-0000-000000000000}"/>
  <bookViews>
    <workbookView xWindow="-108" yWindow="-108" windowWidth="23256" windowHeight="12720" xr2:uid="{D3B9B949-3748-4FC1-A676-E883510608E3}"/>
  </bookViews>
  <sheets>
    <sheet name="9" sheetId="1" r:id="rId1"/>
  </sheets>
  <externalReferences>
    <externalReference r:id="rId2"/>
  </externalReferences>
  <definedNames>
    <definedName name="newbasicPB4">[1]Sheet1!$T$4:$T$37</definedName>
    <definedName name="oldbasicPB4">[1]Sheet1!$S$4:$S$37</definedName>
    <definedName name="_xlnm.Print_Area" localSheetId="0">'9'!$J$1:$N$50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32" i="1" l="1"/>
  <c r="D128" i="1"/>
  <c r="D134" i="1" s="1"/>
  <c r="H81" i="1"/>
  <c r="H80" i="1"/>
  <c r="H77" i="1"/>
  <c r="H47" i="1" s="1"/>
  <c r="H74" i="1"/>
  <c r="H73" i="1"/>
  <c r="E73" i="1"/>
  <c r="M54" i="1"/>
  <c r="K53" i="1"/>
  <c r="H53" i="1"/>
  <c r="N49" i="1"/>
  <c r="M40" i="1"/>
  <c r="M39" i="1"/>
  <c r="E36" i="1"/>
  <c r="G34" i="1"/>
  <c r="H36" i="1" s="1"/>
  <c r="F30" i="1"/>
  <c r="D30" i="1"/>
  <c r="F29" i="1"/>
  <c r="D29" i="1"/>
  <c r="G24" i="1"/>
  <c r="G23" i="1"/>
  <c r="H25" i="1" s="1"/>
  <c r="G21" i="1"/>
  <c r="F20" i="1"/>
  <c r="G20" i="1" s="1"/>
  <c r="H21" i="1" s="1"/>
  <c r="E40" i="1" s="1"/>
  <c r="G40" i="1" s="1"/>
  <c r="G15" i="1"/>
  <c r="H15" i="1" s="1"/>
  <c r="M8" i="1"/>
  <c r="G8" i="1" s="1"/>
  <c r="L8" i="1"/>
  <c r="G6" i="1"/>
  <c r="G5" i="1"/>
  <c r="G4" i="1"/>
  <c r="G7" i="1" s="1"/>
  <c r="G9" i="1" s="1"/>
  <c r="H10" i="1" s="1"/>
  <c r="I2" i="1"/>
  <c r="H27" i="1" l="1"/>
  <c r="E37" i="1" s="1"/>
  <c r="H37" i="1" s="1"/>
  <c r="L52" i="1"/>
  <c r="M53" i="1" s="1"/>
  <c r="M55" i="1" s="1"/>
  <c r="M56" i="1" s="1"/>
  <c r="A36" i="1"/>
  <c r="A48" i="1" s="1"/>
  <c r="M58" i="1" l="1"/>
  <c r="M59" i="1" s="1"/>
  <c r="G42" i="1"/>
  <c r="E39" i="1"/>
  <c r="M41" i="1" l="1"/>
  <c r="M42" i="1" s="1"/>
  <c r="G39" i="1"/>
  <c r="G41" i="1" s="1"/>
  <c r="H42" i="1" s="1"/>
  <c r="H43" i="1" l="1"/>
  <c r="H44" i="1" s="1"/>
  <c r="H45" i="1" l="1"/>
  <c r="H46" i="1" s="1"/>
  <c r="H49" i="1" l="1"/>
  <c r="H54" i="1" s="1"/>
  <c r="B54" i="1" s="1"/>
  <c r="E72" i="1"/>
  <c r="E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I2" authorId="0" shapeId="0" xr:uid="{D7C11EB8-7576-4E92-A909-6356695CF865}">
      <text>
        <r>
          <rPr>
            <b/>
            <sz val="8"/>
            <color indexed="81"/>
            <rFont val="Tahoma"/>
            <family val="2"/>
          </rPr>
          <t>RATHORE:</t>
        </r>
        <r>
          <rPr>
            <sz val="8"/>
            <color indexed="81"/>
            <rFont val="Tahoma"/>
            <family val="2"/>
          </rPr>
          <t xml:space="preserve">
</t>
        </r>
      </text>
    </comment>
    <comment ref="B54" authorId="0" shapeId="0" xr:uid="{A35CC5A3-6DFA-41F5-AD50-EBED12E657E8}">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<sst xmlns="http://schemas.openxmlformats.org/spreadsheetml/2006/main" count="293" uniqueCount="275">
  <si>
    <t>Dr. V.K. Singhania's Book</t>
  </si>
  <si>
    <t>A S S E S S M E N T   Y E A R  :  2 0 2 2 - 23</t>
  </si>
  <si>
    <t>Case-9  (Director, Unlisted Shares, Capital Gain, B/f LTCL)</t>
  </si>
  <si>
    <t>Exempted</t>
  </si>
  <si>
    <t>Filing Date</t>
  </si>
  <si>
    <t>67th Edition:  August-2022</t>
  </si>
  <si>
    <t>Case Study-9</t>
  </si>
  <si>
    <t>Pg 557</t>
  </si>
  <si>
    <t>Ghansham Das Arora</t>
  </si>
  <si>
    <t xml:space="preserve">Basic Salary </t>
  </si>
  <si>
    <r>
      <t xml:space="preserve">SALARIES </t>
    </r>
    <r>
      <rPr>
        <sz val="10"/>
        <color theme="1"/>
        <rFont val="Arial"/>
        <family val="2"/>
      </rPr>
      <t>U/S 15-17</t>
    </r>
  </si>
  <si>
    <t>Amount (Rs.)</t>
  </si>
  <si>
    <t>Transport Allowance (Others)</t>
  </si>
  <si>
    <t xml:space="preserve">Due date </t>
  </si>
  <si>
    <t>Sec 17(1)</t>
  </si>
  <si>
    <t>Basic Salary and Allowances</t>
  </si>
  <si>
    <t xml:space="preserve">Travelling Allowance (others) </t>
  </si>
  <si>
    <t>Sec 17(2)</t>
  </si>
  <si>
    <t xml:space="preserve">Value of Perquisites </t>
  </si>
  <si>
    <t>House Rent Allowance</t>
  </si>
  <si>
    <t xml:space="preserve">Nil </t>
  </si>
  <si>
    <t>Calculations</t>
  </si>
  <si>
    <t>Sec 17(3)</t>
  </si>
  <si>
    <t xml:space="preserve">Profit in lieu of Salary </t>
  </si>
  <si>
    <t>Conveyance Allowance</t>
  </si>
  <si>
    <t xml:space="preserve">Gross Salary </t>
  </si>
  <si>
    <r>
      <t xml:space="preserve">      (Exempted 42710, </t>
    </r>
    <r>
      <rPr>
        <sz val="9"/>
        <color rgb="FF0000FF"/>
        <rFont val="Arial"/>
        <family val="2"/>
      </rPr>
      <t xml:space="preserve">Received 40000) </t>
    </r>
  </si>
  <si>
    <t>Late Fees</t>
  </si>
  <si>
    <t>Sec 10</t>
  </si>
  <si>
    <t>Less Exempt Allowances (40000 + 310000)</t>
  </si>
  <si>
    <t>Aug-Dec 22</t>
  </si>
  <si>
    <t xml:space="preserve">Net Salary </t>
  </si>
  <si>
    <t xml:space="preserve">Leave Travel Concession </t>
  </si>
  <si>
    <t>Sec 16(ia)</t>
  </si>
  <si>
    <t>Less Standard  Deduction</t>
  </si>
  <si>
    <t xml:space="preserve">Profit in Lieu of salary (Taxable) </t>
  </si>
  <si>
    <r>
      <t xml:space="preserve">HOUSE PROPERTY </t>
    </r>
    <r>
      <rPr>
        <sz val="10"/>
        <color theme="1"/>
        <rFont val="Arial"/>
        <family val="2"/>
      </rPr>
      <t>U/S 22-27</t>
    </r>
  </si>
  <si>
    <t>Self-Occupied</t>
  </si>
  <si>
    <t xml:space="preserve"> (Compensation, etc) </t>
  </si>
  <si>
    <t xml:space="preserve">Annual Value </t>
  </si>
  <si>
    <t xml:space="preserve">Municipal Taxes Paid </t>
  </si>
  <si>
    <t xml:space="preserve">Less  Municipal Taxes Paid </t>
  </si>
  <si>
    <t>Intt on Loan to Purchase Prop</t>
  </si>
  <si>
    <t>Sec 24</t>
  </si>
  <si>
    <t>LESS: Deduction</t>
  </si>
  <si>
    <t xml:space="preserve">Intt on H  Loan </t>
  </si>
  <si>
    <r>
      <t xml:space="preserve">CAPITAL GAINS </t>
    </r>
    <r>
      <rPr>
        <sz val="10"/>
        <color theme="1"/>
        <rFont val="Arial"/>
        <family val="2"/>
      </rPr>
      <t>U/S 45 - 55</t>
    </r>
  </si>
  <si>
    <t>SHORT TERM CAPITAL GAIN</t>
  </si>
  <si>
    <t>Sale of Jewellery  on 25-05-21</t>
  </si>
  <si>
    <t xml:space="preserve">LONG TERM CAPITAL GAIN - Jewellery </t>
  </si>
  <si>
    <t xml:space="preserve">Acquistion Cost (FY 1998-99) </t>
  </si>
  <si>
    <t xml:space="preserve">Sale Consideration </t>
  </si>
  <si>
    <t>Fair Market Value  on 01-04-2001</t>
  </si>
  <si>
    <t>CII = 317</t>
  </si>
  <si>
    <t xml:space="preserve">Less Indexed Acq Cost </t>
  </si>
  <si>
    <t xml:space="preserve">(91000 * 317 / 100) </t>
  </si>
  <si>
    <t>Cost Inflation Index:  FY 2001-02 = 100 &amp; FY 2021-22 = 317</t>
  </si>
  <si>
    <t xml:space="preserve">Less LTC Loss B/f AY 2015-16  (ITR Filed on 01-07-15) </t>
  </si>
  <si>
    <t xml:space="preserve">LTC Loss B/f AY 2015-16  (ITR Filed on 01-07-15) </t>
  </si>
  <si>
    <r>
      <t xml:space="preserve">OTHER SOURCES </t>
    </r>
    <r>
      <rPr>
        <sz val="10"/>
        <color theme="1"/>
        <rFont val="Arial"/>
        <family val="2"/>
      </rPr>
      <t>U/S 56-59</t>
    </r>
  </si>
  <si>
    <t xml:space="preserve">Saving Bank Interest </t>
  </si>
  <si>
    <r>
      <t>Bank Fixed Deposit Interest</t>
    </r>
    <r>
      <rPr>
        <b/>
        <sz val="9"/>
        <color rgb="FFC00000"/>
        <rFont val="Arial"/>
        <family val="2"/>
      </rPr>
      <t xml:space="preserve"> </t>
    </r>
  </si>
  <si>
    <t>Bank FDR Intt (Net of TDS @ 10%)</t>
  </si>
  <si>
    <t>TDS 200000</t>
  </si>
  <si>
    <t>Gift from Non-Relative exceeding Rs. 50000</t>
  </si>
  <si>
    <t>Gift from Sasura's Friend</t>
  </si>
  <si>
    <t>GROSS TOTAL INCOME</t>
  </si>
  <si>
    <t xml:space="preserve">LESS: DEDUCTIONS UNDER CHAPTER VI-A </t>
  </si>
  <si>
    <t xml:space="preserve">Sec  80C </t>
  </si>
  <si>
    <t>Recognised Prov Fund</t>
  </si>
  <si>
    <t>Max 150000</t>
  </si>
  <si>
    <t>Public Prov Fund</t>
  </si>
  <si>
    <r>
      <t xml:space="preserve">Sec  80CCD(1B) </t>
    </r>
    <r>
      <rPr>
        <sz val="9"/>
        <color theme="1"/>
        <rFont val="Arial"/>
        <family val="2"/>
      </rPr>
      <t>New Pension Scheme  Max 50000</t>
    </r>
  </si>
  <si>
    <t xml:space="preserve">NPS </t>
  </si>
  <si>
    <t>Sec 80D</t>
  </si>
  <si>
    <t xml:space="preserve">Mediclaim to Parents allowed </t>
  </si>
  <si>
    <t>Medical Ins Prem - Parents In-laws</t>
  </si>
  <si>
    <t>Sec 80GGC</t>
  </si>
  <si>
    <t>Cash not allowed</t>
  </si>
  <si>
    <t xml:space="preserve">Donation to a Political Party in Cash </t>
  </si>
  <si>
    <t xml:space="preserve">only cash not allowed </t>
  </si>
  <si>
    <r>
      <t xml:space="preserve">Donation to </t>
    </r>
    <r>
      <rPr>
        <sz val="9"/>
        <color theme="1"/>
        <rFont val="Arial"/>
        <family val="2"/>
      </rPr>
      <t>other Political Party Bearer Cheque</t>
    </r>
  </si>
  <si>
    <t xml:space="preserve">Sec 80G </t>
  </si>
  <si>
    <t>PM National Relief Fund</t>
  </si>
  <si>
    <r>
      <t xml:space="preserve">Donation to </t>
    </r>
    <r>
      <rPr>
        <sz val="9"/>
        <color theme="1"/>
        <rFont val="Arial"/>
        <family val="2"/>
      </rPr>
      <t>PM National Relief Fund by Cheque</t>
    </r>
  </si>
  <si>
    <t>Sec 80TTB</t>
  </si>
  <si>
    <t>SB/FD Intt</t>
  </si>
  <si>
    <t xml:space="preserve"> PMNRF, South Block, New Delhi-110011</t>
  </si>
  <si>
    <t>AACTP4637Q</t>
  </si>
  <si>
    <t xml:space="preserve">TOTAL  INCOME </t>
  </si>
  <si>
    <t>Rounding Off u/s 288A</t>
  </si>
  <si>
    <t xml:space="preserve">TAX ON TOTAL INCOME </t>
  </si>
  <si>
    <t xml:space="preserve">INCOME  </t>
  </si>
  <si>
    <t>RATE</t>
  </si>
  <si>
    <t>TAX</t>
  </si>
  <si>
    <t xml:space="preserve">Income tax </t>
  </si>
  <si>
    <t>NORMAL INCOME</t>
  </si>
  <si>
    <t>300,000  to  500,000</t>
  </si>
  <si>
    <t xml:space="preserve">LTCG </t>
  </si>
  <si>
    <t>SPECIAL INCOME</t>
  </si>
  <si>
    <t>500,000 to 1000,000</t>
  </si>
  <si>
    <t xml:space="preserve">      Above   1000,000</t>
  </si>
  <si>
    <t>Sec 87A</t>
  </si>
  <si>
    <r>
      <t xml:space="preserve">LESS : REBATE  </t>
    </r>
    <r>
      <rPr>
        <sz val="8"/>
        <color theme="1"/>
        <rFont val="Arial Narrow"/>
        <family val="2"/>
      </rPr>
      <t>(Rs. 12500, if Total Income upto Rs. 5 Lakhs)</t>
    </r>
  </si>
  <si>
    <r>
      <t xml:space="preserve">ADD : SURCHARGE  </t>
    </r>
    <r>
      <rPr>
        <sz val="8"/>
        <color theme="1"/>
        <rFont val="Arial"/>
        <family val="2"/>
      </rPr>
      <t>(10 % / 15% / 25% / 37%)</t>
    </r>
  </si>
  <si>
    <t>AY 2015-16</t>
  </si>
  <si>
    <t>Details of Assets &amp; Liabilities</t>
  </si>
  <si>
    <t xml:space="preserve">Acq Cost </t>
  </si>
  <si>
    <t>Mkt value</t>
  </si>
  <si>
    <t>Wealth Tax</t>
  </si>
  <si>
    <t xml:space="preserve">ADD : HEALTH &amp; EDUCATION CESS (4 % on Income Tax + Surcharge) </t>
  </si>
  <si>
    <t>35 Yrs</t>
  </si>
  <si>
    <t>Jewellery (1984-85)</t>
  </si>
  <si>
    <r>
      <t>TOTAL TAX PAYABLE</t>
    </r>
    <r>
      <rPr>
        <sz val="10"/>
        <color theme="1"/>
        <rFont val="Arial"/>
        <family val="2"/>
      </rPr>
      <t xml:space="preserve"> (including Surcharge &amp; Cesses) </t>
    </r>
  </si>
  <si>
    <t xml:space="preserve">20 yrs </t>
  </si>
  <si>
    <t>Self-Occpuied Resi House Property</t>
  </si>
  <si>
    <t>ADD : INTEREST U/S 234A</t>
  </si>
  <si>
    <t>Interest till the Month of making Video i.e Oct-2022</t>
  </si>
  <si>
    <t>Cash in Hand</t>
  </si>
  <si>
    <t xml:space="preserve">ADD : Late Fees U/S 234F </t>
  </si>
  <si>
    <t>Aug-Dec 2022</t>
  </si>
  <si>
    <t xml:space="preserve">Shares (org Cost) </t>
  </si>
  <si>
    <t>TOTAL TAX AND INTEREST PAYABLE</t>
  </si>
  <si>
    <t xml:space="preserve">Total of Assets (4300,000 + 4410,000 + 56,718 + 1000,000) </t>
  </si>
  <si>
    <t xml:space="preserve">TAX PAID U/S 199 : </t>
  </si>
  <si>
    <t xml:space="preserve">T. D. S.  U/S 192 </t>
  </si>
  <si>
    <t>Employer</t>
  </si>
  <si>
    <t>TDS to be deducted  by the Employer</t>
  </si>
  <si>
    <t xml:space="preserve">T. D. S.  U/S 194A </t>
  </si>
  <si>
    <t>SBI</t>
  </si>
  <si>
    <t xml:space="preserve">Salary after Std Deduction </t>
  </si>
  <si>
    <t>Self-Assessment Tax Paid</t>
  </si>
  <si>
    <t>Rounding Off u/s 288B</t>
  </si>
  <si>
    <t>Less Deds 80C, 80CCD (1B), 80G</t>
  </si>
  <si>
    <t xml:space="preserve">Tax Cals by Dr SB Rathore, Former Associate Professor of Commerce;  42 yrs Teaching Experience (Oct-77 to Dec-19) in Shyam Lal College (University of Delhi) </t>
  </si>
  <si>
    <t>Website: www.taxclasses.in</t>
  </si>
  <si>
    <t xml:space="preserve">FaceBook: DrSB Rathore </t>
  </si>
  <si>
    <t>YouTube: Tax Doctor</t>
  </si>
  <si>
    <t xml:space="preserve">Income Tax </t>
  </si>
  <si>
    <t xml:space="preserve">Surcharge </t>
  </si>
  <si>
    <t>Transport Allowance</t>
  </si>
  <si>
    <t xml:space="preserve">Resi  to Office </t>
  </si>
  <si>
    <t xml:space="preserve">Sec 10(14) (ii) </t>
  </si>
  <si>
    <t>No Exemption @ 1600 pm</t>
  </si>
  <si>
    <t xml:space="preserve">Taxable </t>
  </si>
  <si>
    <t xml:space="preserve">HEC </t>
  </si>
  <si>
    <t xml:space="preserve">Local </t>
  </si>
  <si>
    <t xml:space="preserve">Sec 10(14) (i) </t>
  </si>
  <si>
    <t>Received</t>
  </si>
  <si>
    <t>Less Spent</t>
  </si>
  <si>
    <t xml:space="preserve">Diff Taxable </t>
  </si>
  <si>
    <t>Travelling Allowance</t>
  </si>
  <si>
    <t xml:space="preserve">Out of Station </t>
  </si>
  <si>
    <t>Part -B</t>
  </si>
  <si>
    <t>80C - 80GGC</t>
  </si>
  <si>
    <r>
      <t xml:space="preserve">Surcharge 10%, Gift, </t>
    </r>
    <r>
      <rPr>
        <b/>
        <sz val="10"/>
        <color rgb="FFAA1695"/>
        <rFont val="Arial"/>
        <family val="2"/>
      </rPr>
      <t xml:space="preserve">LTCL B/f, </t>
    </r>
    <r>
      <rPr>
        <b/>
        <sz val="10"/>
        <color theme="6" tint="-0.249977111117893"/>
        <rFont val="Arial"/>
        <family val="2"/>
      </rPr>
      <t>WT Return</t>
    </r>
  </si>
  <si>
    <t>Part -C</t>
  </si>
  <si>
    <t>80H - 80RRB</t>
  </si>
  <si>
    <t xml:space="preserve">64+ yrs old </t>
  </si>
  <si>
    <t>Part- CA</t>
  </si>
  <si>
    <t>80TTA, 80TTB</t>
  </si>
  <si>
    <t xml:space="preserve">Karnataka - Resi / Working </t>
  </si>
  <si>
    <t>Part-D</t>
  </si>
  <si>
    <t>80U</t>
  </si>
  <si>
    <r>
      <t xml:space="preserve">Director - </t>
    </r>
    <r>
      <rPr>
        <sz val="10"/>
        <color rgb="FFAA1695"/>
        <rFont val="Arial"/>
        <family val="2"/>
      </rPr>
      <t>Radha Motors Ltd</t>
    </r>
    <r>
      <rPr>
        <sz val="10"/>
        <color theme="1"/>
        <rFont val="Arial"/>
        <family val="2"/>
      </rPr>
      <t xml:space="preserve">  -Shareholding in Unlisted Co </t>
    </r>
  </si>
  <si>
    <t xml:space="preserve">Bank Account - SBI </t>
  </si>
  <si>
    <t xml:space="preserve">Calculation  of Interest under Sections 234A, 234B &amp; 234C </t>
  </si>
  <si>
    <t>Total Interest</t>
  </si>
  <si>
    <t xml:space="preserve">ITR Filed </t>
  </si>
  <si>
    <t>Section 234C: In case of Sr Citizen: No Interest is to be paid if No B/P Income</t>
  </si>
  <si>
    <t>Basic Salary @ 4 Lakhs p.m.</t>
  </si>
  <si>
    <t>Section 234B: In case of Sr Citizen: No Interest is to be paid if No B/P Income</t>
  </si>
  <si>
    <t>TA-HRA-LTC</t>
  </si>
  <si>
    <t xml:space="preserve">Profit in Lieu of Salary-Compensation </t>
  </si>
  <si>
    <t>Section 234A:</t>
  </si>
  <si>
    <t>Interest</t>
  </si>
  <si>
    <t xml:space="preserve">House - SOP </t>
  </si>
  <si>
    <t>Total Tax, Surcharge &amp; Cess</t>
  </si>
  <si>
    <t xml:space="preserve">Municipal Taxes </t>
  </si>
  <si>
    <t>Less TDS by the Employer, Bank</t>
  </si>
  <si>
    <t xml:space="preserve">Intt on Housing Loan </t>
  </si>
  <si>
    <t>Less Advance tax paid by 31-03-2022</t>
  </si>
  <si>
    <t>Sale of Jewellery (25-05-21)</t>
  </si>
  <si>
    <t>Tax @ 22.88%</t>
  </si>
  <si>
    <t>Bought in FY 1998-99</t>
  </si>
  <si>
    <t>FMV  01-04-01</t>
  </si>
  <si>
    <t>LTCL B/f AY 2015-16</t>
  </si>
  <si>
    <t>Other Sources</t>
  </si>
  <si>
    <t xml:space="preserve">Month </t>
  </si>
  <si>
    <t>Interest u/s 234A</t>
  </si>
  <si>
    <t>S B Interest</t>
  </si>
  <si>
    <t xml:space="preserve">Nov </t>
  </si>
  <si>
    <t xml:space="preserve">SBI-FDR Intt Net 18 Lakhs </t>
  </si>
  <si>
    <t xml:space="preserve">20 Lakhs </t>
  </si>
  <si>
    <t xml:space="preserve">Dec </t>
  </si>
  <si>
    <t xml:space="preserve">Gift In Cash (Sasura-Dost) </t>
  </si>
  <si>
    <t>Cash</t>
  </si>
  <si>
    <t>Deductions</t>
  </si>
  <si>
    <t>PF-PPF</t>
  </si>
  <si>
    <t>NPS</t>
  </si>
  <si>
    <t>80D- In-laws - Not Allowed</t>
  </si>
  <si>
    <t xml:space="preserve">Donation </t>
  </si>
  <si>
    <t>Cash to  Political Party</t>
  </si>
  <si>
    <t>Not Allowed</t>
  </si>
  <si>
    <t xml:space="preserve">Cash to Political Party by Bearer Cheque </t>
  </si>
  <si>
    <t>PMNRF  Allowed</t>
  </si>
  <si>
    <t>TDS  - TAN Edited</t>
  </si>
  <si>
    <t xml:space="preserve">Bank </t>
  </si>
  <si>
    <t xml:space="preserve">Employer (12,38,000)  SBI (200000) </t>
  </si>
  <si>
    <t>Self Tax  Paid 04/04/22</t>
  </si>
  <si>
    <r>
      <t>Assets and Liability</t>
    </r>
    <r>
      <rPr>
        <sz val="10"/>
        <color rgb="FF0000FF"/>
        <rFont val="Arial"/>
        <family val="2"/>
      </rPr>
      <t xml:space="preserve"> </t>
    </r>
    <r>
      <rPr>
        <sz val="10"/>
        <color rgb="FFAA1695"/>
        <rFont val="Arial"/>
        <family val="2"/>
      </rPr>
      <t xml:space="preserve"> (Acq - MV - WT) </t>
    </r>
  </si>
  <si>
    <t xml:space="preserve">Jewellery (FY 1984-85) 50,000  - 72 Lakhs - 43 Lakhs </t>
  </si>
  <si>
    <t>SOP House (4,60,000 - NA - 44,10, 000)</t>
  </si>
  <si>
    <t>Cash 56718</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</si>
  <si>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</si>
  <si>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</si>
  <si>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</si>
  <si>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</si>
  <si>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</si>
  <si>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</si>
  <si>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</si>
  <si>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</si>
  <si>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</si>
  <si>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</si>
  <si>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</si>
  <si>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</si>
  <si>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</si>
  <si>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</si>
  <si>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</si>
  <si>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</si>
  <si>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</si>
  <si>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</si>
  <si>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</si>
  <si>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</si>
  <si>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</si>
  <si>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</si>
  <si>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</si>
  <si>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</si>
  <si>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</si>
  <si>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</si>
  <si>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</si>
  <si>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</si>
  <si>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</si>
  <si>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</si>
  <si>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</si>
  <si>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</si>
  <si>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</si>
  <si>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</si>
  <si>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</si>
  <si>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</si>
  <si>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</si>
  <si>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</si>
  <si>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</si>
  <si>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</si>
  <si>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</si>
  <si>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</si>
  <si>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</si>
  <si>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</si>
  <si>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</si>
  <si>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</si>
  <si>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</si>
  <si>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</si>
  <si>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</si>
  <si>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</si>
  <si>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</si>
  <si>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</si>
  <si>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Sec 10(14)(iI) CEA</t>
  </si>
  <si>
    <t>Leave Travel Allowance</t>
  </si>
  <si>
    <t>Children Edu Allowance</t>
  </si>
  <si>
    <t>Other Allowances</t>
  </si>
  <si>
    <t xml:space="preserve">Sec 17 (2) Perks </t>
  </si>
  <si>
    <t xml:space="preserve">Accommodation </t>
  </si>
  <si>
    <t xml:space="preserve">Car </t>
  </si>
  <si>
    <t>Others</t>
  </si>
  <si>
    <t xml:space="preserve">Sec 17 (3) Profit In lieu of Salary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</si>
</sst>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Calibri"/>
      <family val="2"/>
      <scheme val="minor"/>
    </font>
    <font>
      <sz val="10"/>
      <name val="Arial"/>
      <family val="2"/>
    </font>
    <font>
      <b/>
      <sz val="8"/>
      <color rgb="FF2B0CE4"/>
      <name val="Arial"/>
      <family val="2"/>
    </font>
    <font>
      <sz val="11"/>
      <color theme="1"/>
      <name val="Arial"/>
      <family val="2"/>
    </font>
    <font>
      <sz val="10"/>
      <color rgb="FFC00000"/>
      <name val="Arial Narrow"/>
      <family val="2"/>
    </font>
    <font>
      <sz val="10"/>
      <color theme="1"/>
      <name val="Arial"/>
      <family val="2"/>
    </font>
    <font>
      <sz val="9"/>
      <color rgb="FF0000FF"/>
      <name val="Arial"/>
      <family val="2"/>
    </font>
    <font>
      <b/>
      <sz val="8"/>
      <color rgb="FFC00000"/>
      <name val="Arial"/>
      <family val="2"/>
    </font>
    <font>
      <b/>
      <sz val="9"/>
      <color theme="1"/>
      <name val="Arial"/>
      <family val="2"/>
    </font>
    <font>
      <sz val="8"/>
      <color theme="1"/>
      <name val="Arial"/>
      <family val="2"/>
    </font>
    <font>
      <sz val="10"/>
      <color rgb="FF0000FF"/>
      <name val="Arial"/>
      <family val="2"/>
    </font>
    <font>
      <sz val="9"/>
      <color rgb="FFC00000"/>
      <name val="Arial"/>
      <family val="2"/>
    </font>
    <font>
      <b/>
      <sz val="8"/>
      <color rgb="FF0000FF"/>
      <name val="Arial"/>
      <family val="2"/>
    </font>
    <font>
      <b/>
      <u/>
      <sz val="10"/>
      <color theme="1"/>
      <name val="Arial"/>
      <family val="2"/>
    </font>
    <font>
      <b/>
      <sz val="8"/>
      <color theme="1"/>
      <name val="Arial"/>
      <family val="2"/>
    </font>
    <font>
      <sz val="9"/>
      <color theme="1"/>
      <name val="Arial"/>
      <family val="2"/>
    </font>
    <font>
      <b/>
      <sz val="10"/>
      <color theme="1"/>
      <name val="Arial"/>
      <family val="2"/>
    </font>
    <font>
      <i/>
      <sz val="10"/>
      <color theme="1"/>
      <name val="Arial"/>
      <family val="2"/>
    </font>
    <font>
      <b/>
      <sz val="8"/>
      <name val="Arial"/>
      <family val="2"/>
    </font>
    <font>
      <i/>
      <sz val="9"/>
      <color theme="1"/>
      <name val="Arial"/>
      <family val="2"/>
    </font>
    <font>
      <b/>
      <sz val="10"/>
      <color rgb="FF0000FF"/>
      <name val="Arial"/>
      <family val="2"/>
    </font>
    <font>
      <b/>
      <sz val="8"/>
      <color rgb="FF7030A0"/>
      <name val="Arial"/>
      <family val="2"/>
    </font>
    <font>
      <sz val="9"/>
      <color rgb="FF7030A0"/>
      <name val="Arial"/>
      <family val="2"/>
    </font>
    <font>
      <sz val="9"/>
      <name val="Arial"/>
      <family val="2"/>
    </font>
    <font>
      <sz val="8"/>
      <color theme="1"/>
      <name val="Arial Narrow"/>
      <family val="2"/>
    </font>
    <font>
      <b/>
      <sz val="9"/>
      <color rgb="FFC00000"/>
      <name val="Arial"/>
      <family val="2"/>
    </font>
    <font>
      <u/>
      <sz val="10"/>
      <color theme="1"/>
      <name val="Arial"/>
      <family val="2"/>
    </font>
    <font>
      <i/>
      <u/>
      <sz val="10"/>
      <color theme="1"/>
      <name val="Arial"/>
      <family val="2"/>
    </font>
    <font>
      <sz val="10"/>
      <color theme="3" tint="-0.249977111117893"/>
      <name val="Arial"/>
      <family val="2"/>
    </font>
    <font>
      <sz val="8"/>
      <color rgb="FF0000FF"/>
      <name val="Arial"/>
      <family val="2"/>
    </font>
    <font>
      <b/>
      <sz val="9"/>
      <color rgb="FF0000FF"/>
      <name val="Arial"/>
      <family val="2"/>
    </font>
    <font>
      <i/>
      <sz val="8"/>
      <color theme="1"/>
      <name val="Arial"/>
      <family val="2"/>
    </font>
    <font>
      <b/>
      <sz val="10"/>
      <color rgb="FFC00000"/>
      <name val="Arial Narrow"/>
      <family val="2"/>
    </font>
    <font>
      <b/>
      <sz val="10"/>
      <name val="Arial"/>
      <family val="2"/>
    </font>
    <font>
      <sz val="9"/>
      <color rgb="FF00B0F0"/>
      <name val="Arial"/>
      <family val="2"/>
    </font>
    <font>
      <sz val="10"/>
      <color theme="1"/>
      <name val="Arial Narrow"/>
      <family val="2"/>
    </font>
    <font>
      <sz val="9"/>
      <color theme="1"/>
      <name val="Arial Narrow"/>
      <family val="2"/>
    </font>
    <font>
      <b/>
      <sz val="9"/>
      <color theme="7" tint="-0.249977111117893"/>
      <name val="Arial"/>
      <family val="2"/>
    </font>
    <font>
      <sz val="8"/>
      <color rgb="FF2B0CE4"/>
      <name val="Arial Narrow"/>
      <family val="2"/>
    </font>
    <font>
      <sz val="8"/>
      <name val="Arial"/>
      <family val="2"/>
    </font>
    <font>
      <sz val="9"/>
      <color theme="9" tint="-0.249977111117893"/>
      <name val="Arial"/>
      <family val="2"/>
    </font>
    <font>
      <sz val="8"/>
      <name val="Arial Narrow"/>
      <family val="2"/>
    </font>
    <font>
      <sz val="8"/>
      <color theme="5" tint="-0.249977111117893"/>
      <name val="Arial Narrow"/>
      <family val="2"/>
    </font>
    <font>
      <sz val="8"/>
      <color rgb="FF7030A0"/>
      <name val="Arial Narrow"/>
      <family val="2"/>
    </font>
    <font>
      <sz val="10"/>
      <color rgb="FFC00000"/>
      <name val="Arial"/>
      <family val="2"/>
    </font>
    <font>
      <b/>
      <sz val="10"/>
      <color rgb="FFAA1695"/>
      <name val="Arial"/>
      <family val="2"/>
    </font>
    <font>
      <b/>
      <sz val="10"/>
      <color theme="6" tint="-0.249977111117893"/>
      <name val="Arial"/>
      <family val="2"/>
    </font>
    <font>
      <sz val="10"/>
      <color rgb="FFAA1695"/>
      <name val="Arial"/>
      <family val="2"/>
    </font>
    <font>
      <b/>
      <sz val="10"/>
      <color indexed="12"/>
      <name val="Arial"/>
      <family val="2"/>
    </font>
    <font>
      <b/>
      <sz val="9"/>
      <color theme="9" tint="-0.249977111117893"/>
      <name val="Arial"/>
      <family val="2"/>
    </font>
    <font>
      <sz val="10"/>
      <color indexed="12"/>
      <name val="Arial"/>
      <family val="2"/>
    </font>
    <font>
      <i/>
      <sz val="10"/>
      <color rgb="FFAA1695"/>
      <name val="Arial"/>
      <family val="2"/>
    </font>
    <font>
      <sz val="10"/>
      <color rgb="FF00B050"/>
      <name val="Arial"/>
      <family val="2"/>
    </font>
    <font>
      <b/>
      <sz val="10"/>
      <color rgb="FF00B050"/>
      <name val="Arial"/>
      <family val="2"/>
    </font>
    <font>
      <sz val="10"/>
      <color rgb="FF7030A0"/>
      <name val="Arial"/>
      <family val="2"/>
    </font>
    <font>
      <b/>
      <sz val="9"/>
      <color theme="5" tint="-0.249977111117893"/>
      <name val="Arial"/>
      <family val="2"/>
    </font>
    <font>
      <b/>
      <sz val="9"/>
      <color rgb="FFAA1695"/>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2"/>
      <color theme="1"/>
      <name val="Arial"/>
      <family val="2"/>
    </font>
    <font>
      <sz val="11"/>
      <name val="Arial"/>
      <family val="2"/>
    </font>
    <font>
      <b/>
      <sz val="8"/>
      <color indexed="81"/>
      <name val="Tahoma"/>
      <family val="2"/>
    </font>
    <font>
      <sz val="8"/>
      <color indexed="81"/>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indexed="42"/>
        <bgColor indexed="64"/>
      </patternFill>
    </fill>
    <fill>
      <patternFill patternType="solid">
        <fgColor rgb="FFFFFF00"/>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236">
    <xf numFmtId="0" fontId="0" fillId="0" borderId="0" xfId="0"/>
    <xf numFmtId="0" fontId="2" fillId="0" borderId="1" xfId="2" applyFont="1" applyBorder="1" applyAlignment="1">
      <alignment horizontal="center" shrinkToFit="1"/>
    </xf>
    <xf numFmtId="0" fontId="2" fillId="0" borderId="2" xfId="2" applyFont="1" applyBorder="1" applyAlignment="1">
      <alignment horizontal="center" shrinkToFit="1"/>
    </xf>
    <xf numFmtId="0" fontId="3" fillId="0" borderId="2" xfId="2" applyFont="1" applyBorder="1" applyAlignment="1">
      <alignment horizontal="center"/>
    </xf>
    <xf numFmtId="0" fontId="3" fillId="0" borderId="3" xfId="2" applyFont="1" applyBorder="1" applyAlignment="1">
      <alignment horizontal="center"/>
    </xf>
    <xf numFmtId="0" fontId="4" fillId="0" borderId="4" xfId="2" applyFont="1" applyBorder="1" applyAlignment="1">
      <alignment horizontal="center"/>
    </xf>
    <xf numFmtId="0" fontId="4" fillId="0" borderId="0" xfId="2" applyFont="1" applyAlignment="1">
      <alignment horizontal="center"/>
    </xf>
    <xf numFmtId="0" fontId="5" fillId="0" borderId="0" xfId="2" applyFont="1" applyAlignment="1">
      <alignment horizontal="center"/>
    </xf>
    <xf numFmtId="0" fontId="6" fillId="0" borderId="5" xfId="2" applyFont="1" applyBorder="1" applyAlignment="1">
      <alignment horizontal="center"/>
    </xf>
    <xf numFmtId="0" fontId="3" fillId="0" borderId="0" xfId="2" applyFont="1"/>
    <xf numFmtId="0" fontId="7" fillId="0" borderId="6" xfId="2" applyFont="1" applyBorder="1" applyAlignment="1">
      <alignment horizontal="center" shrinkToFit="1"/>
    </xf>
    <xf numFmtId="0" fontId="7" fillId="0" borderId="7" xfId="2" applyFont="1" applyBorder="1" applyAlignment="1">
      <alignment horizontal="center" shrinkToFit="1"/>
    </xf>
    <xf numFmtId="0" fontId="8" fillId="0" borderId="7" xfId="2" applyFont="1" applyBorder="1" applyAlignment="1">
      <alignment horizontal="center"/>
    </xf>
    <xf numFmtId="0" fontId="9" fillId="0" borderId="7" xfId="2" applyFont="1" applyBorder="1" applyAlignment="1">
      <alignment horizontal="center"/>
    </xf>
    <xf numFmtId="0" fontId="10" fillId="0" borderId="7" xfId="2" applyFont="1" applyBorder="1" applyAlignment="1">
      <alignment horizontal="center"/>
    </xf>
    <xf numFmtId="15" fontId="11" fillId="0" borderId="7" xfId="2" applyNumberFormat="1" applyFont="1" applyBorder="1" applyAlignment="1">
      <alignment horizontal="center"/>
    </xf>
    <xf numFmtId="1" fontId="12" fillId="2" borderId="8" xfId="2" applyNumberFormat="1" applyFont="1" applyFill="1" applyBorder="1" applyAlignment="1">
      <alignment horizontal="center" shrinkToFit="1"/>
    </xf>
    <xf numFmtId="1" fontId="5" fillId="0" borderId="0" xfId="2" applyNumberFormat="1" applyFont="1"/>
    <xf numFmtId="0" fontId="5" fillId="0" borderId="0" xfId="2" applyFont="1"/>
    <xf numFmtId="15" fontId="6" fillId="0" borderId="9" xfId="2" applyNumberFormat="1" applyFont="1" applyBorder="1" applyAlignment="1">
      <alignment horizontal="center"/>
    </xf>
    <xf numFmtId="1" fontId="9" fillId="0" borderId="4" xfId="2" applyNumberFormat="1" applyFont="1" applyBorder="1" applyAlignment="1">
      <alignment shrinkToFit="1"/>
    </xf>
    <xf numFmtId="0" fontId="13" fillId="0" borderId="0" xfId="2" applyFont="1"/>
    <xf numFmtId="0" fontId="5" fillId="0" borderId="10" xfId="2" applyFont="1" applyBorder="1"/>
    <xf numFmtId="0" fontId="14" fillId="0" borderId="0" xfId="2" applyFont="1" applyAlignment="1">
      <alignment horizontal="center"/>
    </xf>
    <xf numFmtId="0" fontId="14" fillId="0" borderId="11" xfId="2" applyFont="1" applyBorder="1" applyAlignment="1">
      <alignment horizontal="center"/>
    </xf>
    <xf numFmtId="0" fontId="11" fillId="0" borderId="9" xfId="2" applyFont="1" applyBorder="1" applyAlignment="1">
      <alignment horizontal="center"/>
    </xf>
    <xf numFmtId="0" fontId="9" fillId="0" borderId="4" xfId="2" applyFont="1" applyBorder="1" applyAlignment="1">
      <alignment shrinkToFit="1"/>
    </xf>
    <xf numFmtId="0" fontId="9" fillId="0" borderId="0" xfId="2" applyFont="1"/>
    <xf numFmtId="0" fontId="15" fillId="0" borderId="0" xfId="2" applyFont="1" applyAlignment="1">
      <alignment horizontal="left"/>
    </xf>
    <xf numFmtId="1" fontId="5" fillId="3" borderId="10" xfId="2" applyNumberFormat="1" applyFont="1" applyFill="1" applyBorder="1"/>
    <xf numFmtId="1" fontId="16" fillId="0" borderId="0" xfId="2" applyNumberFormat="1" applyFont="1"/>
    <xf numFmtId="1" fontId="16" fillId="0" borderId="11" xfId="2" applyNumberFormat="1" applyFont="1" applyBorder="1"/>
    <xf numFmtId="15" fontId="11" fillId="0" borderId="9" xfId="2" applyNumberFormat="1" applyFont="1" applyBorder="1" applyAlignment="1">
      <alignment horizontal="center"/>
    </xf>
    <xf numFmtId="0" fontId="5" fillId="0" borderId="0" xfId="2" applyFont="1" applyAlignment="1">
      <alignment horizontal="right"/>
    </xf>
    <xf numFmtId="0" fontId="9" fillId="0" borderId="9" xfId="2" applyFont="1" applyBorder="1" applyAlignment="1">
      <alignment horizontal="center"/>
    </xf>
    <xf numFmtId="1" fontId="5" fillId="3" borderId="12" xfId="2" applyNumberFormat="1" applyFont="1" applyFill="1" applyBorder="1"/>
    <xf numFmtId="17" fontId="15" fillId="0" borderId="13" xfId="2" applyNumberFormat="1" applyFont="1" applyBorder="1" applyAlignment="1">
      <alignment horizontal="center"/>
    </xf>
    <xf numFmtId="0" fontId="17" fillId="0" borderId="0" xfId="2" applyFont="1" applyAlignment="1">
      <alignment horizontal="right"/>
    </xf>
    <xf numFmtId="1" fontId="5" fillId="0" borderId="14" xfId="2" applyNumberFormat="1" applyFont="1" applyBorder="1"/>
    <xf numFmtId="0" fontId="11" fillId="0" borderId="0" xfId="2" applyFont="1" applyAlignment="1">
      <alignment vertical="top"/>
    </xf>
    <xf numFmtId="0" fontId="18" fillId="4" borderId="5" xfId="2" applyFont="1" applyFill="1" applyBorder="1" applyAlignment="1">
      <alignment horizontal="center"/>
    </xf>
    <xf numFmtId="0" fontId="19" fillId="0" borderId="0" xfId="2" applyFont="1"/>
    <xf numFmtId="0" fontId="20" fillId="0" borderId="15" xfId="2" applyFont="1" applyBorder="1" applyAlignment="1">
      <alignment horizontal="right" vertical="center"/>
    </xf>
    <xf numFmtId="17" fontId="21" fillId="0" borderId="9" xfId="2" applyNumberFormat="1" applyFont="1" applyBorder="1" applyAlignment="1">
      <alignment horizontal="center"/>
    </xf>
    <xf numFmtId="1" fontId="5" fillId="0" borderId="10" xfId="2" applyNumberFormat="1" applyFont="1" applyBorder="1"/>
    <xf numFmtId="0" fontId="22" fillId="0" borderId="13" xfId="2" applyFont="1" applyBorder="1" applyAlignment="1">
      <alignment horizontal="center"/>
    </xf>
    <xf numFmtId="0" fontId="15" fillId="0" borderId="0" xfId="2" applyFont="1"/>
    <xf numFmtId="0" fontId="8" fillId="0" borderId="0" xfId="2" applyFont="1"/>
    <xf numFmtId="0" fontId="6" fillId="0" borderId="0" xfId="2" applyFont="1" applyAlignment="1">
      <alignment vertical="top"/>
    </xf>
    <xf numFmtId="0" fontId="23" fillId="0" borderId="0" xfId="2" applyFont="1" applyAlignment="1">
      <alignment horizontal="left"/>
    </xf>
    <xf numFmtId="0" fontId="5" fillId="0" borderId="0" xfId="2" applyFont="1" applyAlignment="1">
      <alignment horizontal="left"/>
    </xf>
    <xf numFmtId="0" fontId="5" fillId="5" borderId="0" xfId="2" applyFont="1" applyFill="1" applyAlignment="1">
      <alignment horizontal="right"/>
    </xf>
    <xf numFmtId="1" fontId="16" fillId="0" borderId="16" xfId="2" applyNumberFormat="1" applyFont="1" applyBorder="1"/>
    <xf numFmtId="0" fontId="23" fillId="0" borderId="0" xfId="2" applyFont="1"/>
    <xf numFmtId="0" fontId="5" fillId="5" borderId="12" xfId="2" applyFont="1" applyFill="1" applyBorder="1" applyAlignment="1">
      <alignment horizontal="right"/>
    </xf>
    <xf numFmtId="1" fontId="5" fillId="0" borderId="0" xfId="2" applyNumberFormat="1" applyFont="1" applyAlignment="1">
      <alignment horizontal="right"/>
    </xf>
    <xf numFmtId="0" fontId="15" fillId="0" borderId="0" xfId="2" applyFont="1" applyAlignment="1">
      <alignment vertical="top"/>
    </xf>
    <xf numFmtId="0" fontId="5" fillId="0" borderId="0" xfId="2" applyFont="1" applyAlignment="1">
      <alignment vertical="top"/>
    </xf>
    <xf numFmtId="0" fontId="5" fillId="5" borderId="12" xfId="2" applyFont="1" applyFill="1" applyBorder="1"/>
    <xf numFmtId="15" fontId="6" fillId="0" borderId="0" xfId="2" applyNumberFormat="1" applyFont="1" applyAlignment="1">
      <alignment horizontal="center"/>
    </xf>
    <xf numFmtId="0" fontId="15" fillId="0" borderId="0" xfId="2" applyFont="1" applyAlignment="1">
      <alignment horizontal="left" indent="1"/>
    </xf>
    <xf numFmtId="0" fontId="6" fillId="0" borderId="0" xfId="2" applyFont="1" applyAlignment="1">
      <alignment horizontal="center"/>
    </xf>
    <xf numFmtId="0" fontId="19" fillId="0" borderId="0" xfId="2" applyFont="1" applyAlignment="1">
      <alignment horizontal="left" indent="1"/>
    </xf>
    <xf numFmtId="0" fontId="15" fillId="0" borderId="17" xfId="2" applyFont="1" applyBorder="1"/>
    <xf numFmtId="0" fontId="5" fillId="5" borderId="0" xfId="2" applyFont="1" applyFill="1"/>
    <xf numFmtId="0" fontId="15" fillId="0" borderId="0" xfId="2" applyFont="1" applyAlignment="1">
      <alignment horizontal="right"/>
    </xf>
    <xf numFmtId="0" fontId="5" fillId="5" borderId="17" xfId="2" applyFont="1" applyFill="1" applyBorder="1"/>
    <xf numFmtId="0" fontId="24" fillId="0" borderId="0" xfId="2" applyFont="1" applyAlignment="1">
      <alignment horizontal="center"/>
    </xf>
    <xf numFmtId="1" fontId="5" fillId="5" borderId="0" xfId="2" applyNumberFormat="1" applyFont="1" applyFill="1"/>
    <xf numFmtId="1" fontId="5" fillId="5" borderId="12" xfId="2" applyNumberFormat="1" applyFont="1" applyFill="1" applyBorder="1"/>
    <xf numFmtId="1" fontId="16" fillId="0" borderId="18" xfId="2" applyNumberFormat="1" applyFont="1" applyBorder="1"/>
    <xf numFmtId="1" fontId="20" fillId="0" borderId="19" xfId="2" applyNumberFormat="1" applyFont="1" applyBorder="1"/>
    <xf numFmtId="1" fontId="20" fillId="0" borderId="11" xfId="2" applyNumberFormat="1" applyFont="1" applyBorder="1"/>
    <xf numFmtId="0" fontId="26" fillId="0" borderId="0" xfId="2" applyFont="1"/>
    <xf numFmtId="0" fontId="27" fillId="0" borderId="0" xfId="2" applyFont="1"/>
    <xf numFmtId="0" fontId="28" fillId="0" borderId="0" xfId="2" applyFont="1"/>
    <xf numFmtId="0" fontId="29" fillId="0" borderId="0" xfId="2" applyFont="1" applyAlignment="1">
      <alignment horizontal="center" vertical="top"/>
    </xf>
    <xf numFmtId="0" fontId="16" fillId="0" borderId="0" xfId="2" applyFont="1"/>
    <xf numFmtId="0" fontId="30" fillId="0" borderId="4" xfId="2" applyFont="1" applyBorder="1" applyAlignment="1">
      <alignment horizontal="center"/>
    </xf>
    <xf numFmtId="1" fontId="15" fillId="0" borderId="0" xfId="2" applyNumberFormat="1" applyFont="1" applyAlignment="1">
      <alignment horizontal="center"/>
    </xf>
    <xf numFmtId="0" fontId="23" fillId="0" borderId="0" xfId="2" applyFont="1" applyAlignment="1">
      <alignment vertical="top"/>
    </xf>
    <xf numFmtId="0" fontId="1" fillId="0" borderId="0" xfId="2"/>
    <xf numFmtId="0" fontId="23" fillId="0" borderId="0" xfId="2" applyFont="1" applyAlignment="1">
      <alignment horizontal="center" vertical="top"/>
    </xf>
    <xf numFmtId="0" fontId="16" fillId="0" borderId="0" xfId="2" applyFont="1" applyAlignment="1">
      <alignment vertical="center"/>
    </xf>
    <xf numFmtId="1" fontId="24" fillId="0" borderId="0" xfId="2" applyNumberFormat="1" applyFont="1" applyAlignment="1">
      <alignment horizontal="left"/>
    </xf>
    <xf numFmtId="0" fontId="24" fillId="0" borderId="0" xfId="2" applyFont="1" applyAlignment="1">
      <alignment horizontal="left"/>
    </xf>
    <xf numFmtId="0" fontId="9" fillId="0" borderId="0" xfId="2" applyFont="1" applyAlignment="1">
      <alignment horizontal="right"/>
    </xf>
    <xf numFmtId="1" fontId="16" fillId="4" borderId="20" xfId="2" applyNumberFormat="1" applyFont="1" applyFill="1" applyBorder="1"/>
    <xf numFmtId="1" fontId="16" fillId="4" borderId="21" xfId="2" applyNumberFormat="1" applyFont="1" applyFill="1" applyBorder="1"/>
    <xf numFmtId="0" fontId="8" fillId="0" borderId="0" xfId="2" applyFont="1" applyAlignment="1">
      <alignment horizontal="right"/>
    </xf>
    <xf numFmtId="0" fontId="8" fillId="0" borderId="0" xfId="2" applyFont="1" applyAlignment="1">
      <alignment horizontal="center"/>
    </xf>
    <xf numFmtId="0" fontId="15" fillId="0" borderId="16" xfId="2" applyFont="1" applyBorder="1"/>
    <xf numFmtId="0" fontId="15" fillId="0" borderId="11" xfId="2" applyFont="1" applyBorder="1"/>
    <xf numFmtId="0" fontId="9" fillId="0" borderId="0" xfId="2" applyFont="1" applyAlignment="1">
      <alignment shrinkToFit="1"/>
    </xf>
    <xf numFmtId="0" fontId="31" fillId="0" borderId="0" xfId="2" applyFont="1" applyAlignment="1">
      <alignment horizontal="right"/>
    </xf>
    <xf numFmtId="0" fontId="5" fillId="0" borderId="0" xfId="2" applyFont="1" applyAlignment="1">
      <alignment horizontal="left" indent="1"/>
    </xf>
    <xf numFmtId="9" fontId="5" fillId="0" borderId="0" xfId="2" applyNumberFormat="1" applyFont="1" applyAlignment="1">
      <alignment horizontal="center"/>
    </xf>
    <xf numFmtId="0" fontId="30" fillId="0" borderId="0" xfId="2" applyFont="1" applyAlignment="1">
      <alignment horizontal="center"/>
    </xf>
    <xf numFmtId="9" fontId="15" fillId="0" borderId="0" xfId="2" applyNumberFormat="1" applyFont="1" applyAlignment="1">
      <alignment horizontal="center"/>
    </xf>
    <xf numFmtId="0" fontId="5" fillId="0" borderId="16" xfId="2" applyFont="1" applyBorder="1"/>
    <xf numFmtId="0" fontId="5" fillId="0" borderId="11" xfId="2" applyFont="1" applyBorder="1"/>
    <xf numFmtId="1" fontId="16" fillId="0" borderId="16" xfId="2" applyNumberFormat="1" applyFont="1" applyBorder="1" applyAlignment="1">
      <alignment horizontal="right"/>
    </xf>
    <xf numFmtId="1" fontId="16" fillId="0" borderId="11" xfId="2" applyNumberFormat="1" applyFont="1" applyBorder="1" applyAlignment="1">
      <alignment horizontal="right"/>
    </xf>
    <xf numFmtId="0" fontId="5" fillId="0" borderId="12" xfId="2" applyFont="1" applyBorder="1" applyAlignment="1">
      <alignment horizontal="right"/>
    </xf>
    <xf numFmtId="1" fontId="5" fillId="0" borderId="16" xfId="2" applyNumberFormat="1" applyFont="1" applyBorder="1" applyAlignment="1">
      <alignment horizontal="right"/>
    </xf>
    <xf numFmtId="1" fontId="5" fillId="0" borderId="11" xfId="2" applyNumberFormat="1" applyFont="1" applyBorder="1" applyAlignment="1">
      <alignment horizontal="right"/>
    </xf>
    <xf numFmtId="0" fontId="16" fillId="6" borderId="15" xfId="2" applyFont="1" applyFill="1" applyBorder="1"/>
    <xf numFmtId="9" fontId="10" fillId="0" borderId="0" xfId="2" applyNumberFormat="1" applyFont="1" applyAlignment="1">
      <alignment horizontal="center"/>
    </xf>
    <xf numFmtId="1" fontId="5" fillId="0" borderId="22" xfId="2" applyNumberFormat="1" applyFont="1" applyBorder="1" applyAlignment="1">
      <alignment horizontal="right"/>
    </xf>
    <xf numFmtId="1" fontId="5" fillId="0" borderId="18" xfId="2" applyNumberFormat="1" applyFont="1" applyBorder="1" applyAlignment="1">
      <alignment horizontal="right"/>
    </xf>
    <xf numFmtId="0" fontId="11" fillId="0" borderId="0" xfId="2" applyFont="1" applyAlignment="1">
      <alignment horizontal="center"/>
    </xf>
    <xf numFmtId="0" fontId="5" fillId="7" borderId="0" xfId="2" applyFont="1" applyFill="1" applyAlignment="1">
      <alignment horizontal="left"/>
    </xf>
    <xf numFmtId="0" fontId="15" fillId="7" borderId="0" xfId="2" applyFont="1" applyFill="1" applyAlignment="1">
      <alignment horizontal="center"/>
    </xf>
    <xf numFmtId="0" fontId="24" fillId="0" borderId="0" xfId="2" applyFont="1"/>
    <xf numFmtId="1" fontId="15" fillId="7" borderId="0" xfId="2" applyNumberFormat="1" applyFont="1" applyFill="1" applyAlignment="1">
      <alignment horizontal="left" indent="1"/>
    </xf>
    <xf numFmtId="1" fontId="5" fillId="7" borderId="0" xfId="2" applyNumberFormat="1" applyFont="1" applyFill="1"/>
    <xf numFmtId="1" fontId="15" fillId="7" borderId="0" xfId="2" applyNumberFormat="1" applyFont="1" applyFill="1"/>
    <xf numFmtId="1" fontId="8" fillId="7" borderId="0" xfId="2" applyNumberFormat="1" applyFont="1" applyFill="1"/>
    <xf numFmtId="0" fontId="32" fillId="0" borderId="0" xfId="2" applyFont="1" applyAlignment="1">
      <alignment horizontal="left"/>
    </xf>
    <xf numFmtId="0" fontId="29" fillId="0" borderId="0" xfId="2" applyFont="1" applyAlignment="1">
      <alignment horizontal="right"/>
    </xf>
    <xf numFmtId="1" fontId="33" fillId="0" borderId="16" xfId="2" applyNumberFormat="1" applyFont="1" applyBorder="1" applyAlignment="1">
      <alignment horizontal="right"/>
    </xf>
    <xf numFmtId="1" fontId="5" fillId="0" borderId="22" xfId="2" applyNumberFormat="1" applyFont="1" applyBorder="1"/>
    <xf numFmtId="1" fontId="5" fillId="0" borderId="18" xfId="2" applyNumberFormat="1" applyFont="1" applyBorder="1"/>
    <xf numFmtId="1" fontId="33" fillId="0" borderId="16" xfId="2" applyNumberFormat="1" applyFont="1" applyBorder="1"/>
    <xf numFmtId="1" fontId="15" fillId="0" borderId="0" xfId="2" applyNumberFormat="1" applyFont="1" applyAlignment="1">
      <alignment horizontal="left" indent="1"/>
    </xf>
    <xf numFmtId="1" fontId="30" fillId="0" borderId="0" xfId="2" applyNumberFormat="1" applyFont="1" applyAlignment="1">
      <alignment horizontal="right"/>
    </xf>
    <xf numFmtId="1" fontId="34" fillId="0" borderId="0" xfId="2" applyNumberFormat="1" applyFont="1" applyAlignment="1">
      <alignment horizontal="center"/>
    </xf>
    <xf numFmtId="0" fontId="35" fillId="0" borderId="0" xfId="2" applyFont="1" applyAlignment="1">
      <alignment horizontal="left" shrinkToFit="1"/>
    </xf>
    <xf numFmtId="0" fontId="35" fillId="0" borderId="0" xfId="2" applyFont="1" applyAlignment="1">
      <alignment horizontal="left" shrinkToFit="1"/>
    </xf>
    <xf numFmtId="0" fontId="36" fillId="0" borderId="0" xfId="2" applyFont="1" applyAlignment="1">
      <alignment horizontal="left" shrinkToFit="1"/>
    </xf>
    <xf numFmtId="0" fontId="10" fillId="0" borderId="0" xfId="2" applyFont="1"/>
    <xf numFmtId="0" fontId="5" fillId="0" borderId="17" xfId="2" applyFont="1" applyBorder="1"/>
    <xf numFmtId="1" fontId="9" fillId="0" borderId="23" xfId="2" applyNumberFormat="1" applyFont="1" applyBorder="1" applyAlignment="1">
      <alignment shrinkToFit="1"/>
    </xf>
    <xf numFmtId="0" fontId="16" fillId="0" borderId="24" xfId="2" applyFont="1" applyBorder="1"/>
    <xf numFmtId="0" fontId="5" fillId="0" borderId="24" xfId="2" applyFont="1" applyBorder="1"/>
    <xf numFmtId="0" fontId="37" fillId="0" borderId="24" xfId="2" applyFont="1" applyBorder="1"/>
    <xf numFmtId="0" fontId="24" fillId="0" borderId="24" xfId="2" applyFont="1" applyBorder="1" applyAlignment="1">
      <alignment horizontal="left"/>
    </xf>
    <xf numFmtId="0" fontId="5" fillId="0" borderId="24" xfId="2" applyFont="1" applyBorder="1" applyAlignment="1">
      <alignment horizontal="center"/>
    </xf>
    <xf numFmtId="1" fontId="33" fillId="4" borderId="25" xfId="2" applyNumberFormat="1" applyFont="1" applyFill="1" applyBorder="1"/>
    <xf numFmtId="1" fontId="16" fillId="4" borderId="26" xfId="2" applyNumberFormat="1" applyFont="1" applyFill="1" applyBorder="1"/>
    <xf numFmtId="0" fontId="38" fillId="0" borderId="1" xfId="2" applyFont="1" applyBorder="1" applyAlignment="1">
      <alignment horizontal="center"/>
    </xf>
    <xf numFmtId="0" fontId="38" fillId="0" borderId="2" xfId="2" applyFont="1" applyBorder="1" applyAlignment="1">
      <alignment horizontal="center"/>
    </xf>
    <xf numFmtId="0" fontId="38" fillId="0" borderId="3" xfId="2" applyFont="1" applyBorder="1" applyAlignment="1">
      <alignment horizontal="center"/>
    </xf>
    <xf numFmtId="1" fontId="16" fillId="4" borderId="0" xfId="2" applyNumberFormat="1" applyFont="1" applyFill="1"/>
    <xf numFmtId="14" fontId="39" fillId="0" borderId="6" xfId="2" applyNumberFormat="1" applyFont="1" applyBorder="1" applyAlignment="1">
      <alignment horizontal="center" shrinkToFit="1"/>
    </xf>
    <xf numFmtId="0" fontId="39" fillId="0" borderId="7" xfId="2" applyFont="1" applyBorder="1" applyAlignment="1">
      <alignment horizontal="center" shrinkToFit="1"/>
    </xf>
    <xf numFmtId="0" fontId="40" fillId="0" borderId="7" xfId="2" applyFont="1" applyBorder="1"/>
    <xf numFmtId="0" fontId="41" fillId="0" borderId="7" xfId="2" applyFont="1" applyBorder="1" applyAlignment="1">
      <alignment horizontal="center"/>
    </xf>
    <xf numFmtId="0" fontId="42" fillId="0" borderId="7" xfId="2" applyFont="1" applyBorder="1" applyAlignment="1">
      <alignment horizontal="center"/>
    </xf>
    <xf numFmtId="0" fontId="43" fillId="0" borderId="7" xfId="2" applyFont="1" applyBorder="1" applyAlignment="1">
      <alignment horizontal="center"/>
    </xf>
    <xf numFmtId="0" fontId="43" fillId="0" borderId="8" xfId="2" applyFont="1" applyBorder="1" applyAlignment="1">
      <alignment horizontal="center"/>
    </xf>
    <xf numFmtId="0" fontId="15" fillId="0" borderId="0" xfId="2" applyFont="1" applyAlignment="1">
      <alignment horizontal="left" indent="11"/>
    </xf>
    <xf numFmtId="0" fontId="39" fillId="0" borderId="0" xfId="2" applyFont="1" applyAlignment="1">
      <alignment shrinkToFit="1"/>
    </xf>
    <xf numFmtId="0" fontId="39" fillId="0" borderId="0" xfId="2" applyFont="1"/>
    <xf numFmtId="0" fontId="39" fillId="0" borderId="0" xfId="2" applyFont="1" applyAlignment="1">
      <alignment horizontal="left" indent="1"/>
    </xf>
    <xf numFmtId="0" fontId="29" fillId="0" borderId="0" xfId="2" applyFont="1" applyAlignment="1">
      <alignment shrinkToFit="1"/>
    </xf>
    <xf numFmtId="0" fontId="29" fillId="0" borderId="0" xfId="2" applyFont="1"/>
    <xf numFmtId="0" fontId="29" fillId="0" borderId="0" xfId="2" applyFont="1" applyAlignment="1">
      <alignment horizontal="left" indent="1"/>
    </xf>
    <xf numFmtId="0" fontId="20" fillId="0" borderId="15" xfId="2" applyFont="1" applyBorder="1"/>
    <xf numFmtId="0" fontId="11" fillId="0" borderId="0" xfId="2" applyFont="1"/>
    <xf numFmtId="0" fontId="44" fillId="0" borderId="0" xfId="2" applyFont="1" applyAlignment="1">
      <alignment horizontal="left"/>
    </xf>
    <xf numFmtId="0" fontId="44" fillId="0" borderId="0" xfId="2" applyFont="1" applyAlignment="1">
      <alignment horizontal="center"/>
    </xf>
    <xf numFmtId="0" fontId="45" fillId="0" borderId="0" xfId="2" applyFont="1"/>
    <xf numFmtId="0" fontId="1" fillId="0" borderId="0" xfId="2" applyAlignment="1">
      <alignment horizontal="left"/>
    </xf>
    <xf numFmtId="1" fontId="1" fillId="0" borderId="0" xfId="2" applyNumberFormat="1"/>
    <xf numFmtId="0" fontId="20" fillId="0" borderId="0" xfId="2" applyFont="1"/>
    <xf numFmtId="0" fontId="1" fillId="0" borderId="0" xfId="2" applyAlignment="1">
      <alignment horizontal="center"/>
    </xf>
    <xf numFmtId="0" fontId="48" fillId="8" borderId="0" xfId="2" applyFont="1" applyFill="1"/>
    <xf numFmtId="0" fontId="33" fillId="8" borderId="0" xfId="2" applyFont="1" applyFill="1"/>
    <xf numFmtId="0" fontId="12" fillId="8" borderId="0" xfId="2" applyFont="1" applyFill="1"/>
    <xf numFmtId="1" fontId="16" fillId="8" borderId="0" xfId="2" applyNumberFormat="1" applyFont="1" applyFill="1"/>
    <xf numFmtId="14" fontId="23" fillId="0" borderId="0" xfId="2" applyNumberFormat="1" applyFont="1" applyAlignment="1">
      <alignment horizontal="center"/>
    </xf>
    <xf numFmtId="0" fontId="49" fillId="0" borderId="0" xfId="2" applyFont="1"/>
    <xf numFmtId="0" fontId="6" fillId="0" borderId="0" xfId="2" applyFont="1"/>
    <xf numFmtId="2" fontId="50" fillId="0" borderId="0" xfId="2" applyNumberFormat="1" applyFont="1"/>
    <xf numFmtId="17" fontId="1" fillId="0" borderId="0" xfId="2" applyNumberFormat="1" applyAlignment="1">
      <alignment horizontal="center"/>
    </xf>
    <xf numFmtId="1" fontId="1" fillId="0" borderId="0" xfId="2" applyNumberFormat="1" applyAlignment="1">
      <alignment horizontal="center"/>
    </xf>
    <xf numFmtId="1" fontId="5" fillId="0" borderId="15" xfId="2" applyNumberFormat="1" applyFont="1" applyBorder="1"/>
    <xf numFmtId="0" fontId="51" fillId="0" borderId="0" xfId="2" applyFont="1" applyAlignment="1">
      <alignment horizontal="left" indent="1"/>
    </xf>
    <xf numFmtId="17" fontId="1" fillId="0" borderId="0" xfId="2" applyNumberFormat="1"/>
    <xf numFmtId="1" fontId="33" fillId="4" borderId="15" xfId="2" applyNumberFormat="1" applyFont="1" applyFill="1" applyBorder="1" applyAlignment="1">
      <alignment horizontal="center"/>
    </xf>
    <xf numFmtId="14" fontId="15" fillId="0" borderId="0" xfId="2" applyNumberFormat="1" applyFont="1" applyAlignment="1">
      <alignment horizontal="center"/>
    </xf>
    <xf numFmtId="0" fontId="1" fillId="0" borderId="0" xfId="2" applyAlignment="1">
      <alignment horizontal="left" indent="1"/>
    </xf>
    <xf numFmtId="9" fontId="1" fillId="0" borderId="0" xfId="1" applyFont="1" applyFill="1" applyBorder="1" applyAlignment="1">
      <alignment horizontal="center"/>
    </xf>
    <xf numFmtId="2" fontId="52" fillId="0" borderId="0" xfId="2" applyNumberFormat="1" applyFont="1" applyAlignment="1">
      <alignment horizontal="center"/>
    </xf>
    <xf numFmtId="0" fontId="52" fillId="0" borderId="0" xfId="2" applyFont="1" applyAlignment="1">
      <alignment horizontal="left"/>
    </xf>
    <xf numFmtId="14" fontId="1" fillId="0" borderId="0" xfId="2" applyNumberFormat="1" applyAlignment="1">
      <alignment horizontal="center"/>
    </xf>
    <xf numFmtId="0" fontId="52" fillId="0" borderId="0" xfId="2" applyFont="1"/>
    <xf numFmtId="1" fontId="52" fillId="0" borderId="0" xfId="2" applyNumberFormat="1" applyFont="1" applyAlignment="1">
      <alignment horizontal="center"/>
    </xf>
    <xf numFmtId="0" fontId="17" fillId="0" borderId="0" xfId="2" applyFont="1" applyAlignment="1">
      <alignment horizontal="left" indent="1"/>
    </xf>
    <xf numFmtId="0" fontId="19" fillId="0" borderId="0" xfId="2" applyFont="1" applyAlignment="1">
      <alignment horizontal="center"/>
    </xf>
    <xf numFmtId="0" fontId="53" fillId="0" borderId="0" xfId="2" applyFont="1" applyAlignment="1">
      <alignment horizontal="center"/>
    </xf>
    <xf numFmtId="0" fontId="19" fillId="0" borderId="0" xfId="2" applyFont="1" applyAlignment="1">
      <alignment horizontal="left"/>
    </xf>
    <xf numFmtId="0" fontId="47" fillId="0" borderId="0" xfId="2" applyFont="1"/>
    <xf numFmtId="10" fontId="54" fillId="0" borderId="0" xfId="2" applyNumberFormat="1" applyFont="1" applyAlignment="1">
      <alignment horizontal="center"/>
    </xf>
    <xf numFmtId="1" fontId="10" fillId="0" borderId="0" xfId="2" applyNumberFormat="1" applyFont="1"/>
    <xf numFmtId="0" fontId="45" fillId="0" borderId="1" xfId="2" applyFont="1" applyBorder="1"/>
    <xf numFmtId="0" fontId="15" fillId="0" borderId="2" xfId="2" applyFont="1" applyBorder="1"/>
    <xf numFmtId="0" fontId="55" fillId="0" borderId="2" xfId="2" applyFont="1" applyBorder="1" applyAlignment="1">
      <alignment horizontal="center"/>
    </xf>
    <xf numFmtId="0" fontId="55" fillId="0" borderId="3" xfId="2" applyFont="1" applyBorder="1" applyAlignment="1">
      <alignment horizontal="center"/>
    </xf>
    <xf numFmtId="0" fontId="15" fillId="0" borderId="0" xfId="2" applyFont="1" applyAlignment="1">
      <alignment horizontal="center"/>
    </xf>
    <xf numFmtId="0" fontId="56" fillId="0" borderId="0" xfId="2" applyFont="1"/>
    <xf numFmtId="0" fontId="10" fillId="0" borderId="4" xfId="2" applyFont="1" applyBorder="1"/>
    <xf numFmtId="0" fontId="57" fillId="0" borderId="4" xfId="2" applyFont="1" applyBorder="1" applyAlignment="1">
      <alignment horizontal="center" vertical="center"/>
    </xf>
    <xf numFmtId="0" fontId="59" fillId="0" borderId="0" xfId="2" applyFont="1" applyAlignment="1">
      <alignment horizontal="left" vertical="top" wrapText="1"/>
    </xf>
    <xf numFmtId="0" fontId="59" fillId="0" borderId="11" xfId="2" applyFont="1" applyBorder="1" applyAlignment="1">
      <alignment horizontal="left" vertical="top" wrapText="1"/>
    </xf>
    <xf numFmtId="0" fontId="17" fillId="0" borderId="0" xfId="2" applyFont="1" applyAlignment="1">
      <alignment horizontal="left" vertical="center"/>
    </xf>
    <xf numFmtId="0" fontId="15" fillId="0" borderId="4" xfId="2" applyFont="1" applyBorder="1" applyAlignment="1">
      <alignment shrinkToFit="1"/>
    </xf>
    <xf numFmtId="0" fontId="60" fillId="0" borderId="0" xfId="2" applyFont="1" applyAlignment="1">
      <alignment horizontal="left" vertical="top" wrapText="1"/>
    </xf>
    <xf numFmtId="0" fontId="60" fillId="0" borderId="11" xfId="2" applyFont="1" applyBorder="1" applyAlignment="1">
      <alignment horizontal="left" vertical="top" wrapText="1"/>
    </xf>
    <xf numFmtId="0" fontId="15" fillId="0" borderId="6" xfId="2" applyFont="1" applyBorder="1" applyAlignment="1">
      <alignment shrinkToFit="1"/>
    </xf>
    <xf numFmtId="0" fontId="59" fillId="0" borderId="7" xfId="2" applyFont="1" applyBorder="1" applyAlignment="1">
      <alignment horizontal="left" vertical="top" wrapText="1"/>
    </xf>
    <xf numFmtId="0" fontId="15" fillId="0" borderId="8" xfId="2" applyFont="1" applyBorder="1"/>
    <xf numFmtId="0" fontId="15" fillId="0" borderId="0" xfId="2" applyFont="1" applyAlignment="1">
      <alignment shrinkToFit="1"/>
    </xf>
    <xf numFmtId="0" fontId="59" fillId="0" borderId="0" xfId="2" applyFont="1" applyAlignment="1">
      <alignment horizontal="left" vertical="top" wrapText="1"/>
    </xf>
    <xf numFmtId="0" fontId="59" fillId="0" borderId="2" xfId="2" applyFont="1" applyBorder="1" applyAlignment="1">
      <alignment horizontal="left" vertical="top" wrapText="1"/>
    </xf>
    <xf numFmtId="0" fontId="62" fillId="0" borderId="2" xfId="2" applyFont="1" applyBorder="1" applyAlignment="1">
      <alignment horizontal="center"/>
    </xf>
    <xf numFmtId="0" fontId="62" fillId="0" borderId="3" xfId="2" applyFont="1" applyBorder="1" applyAlignment="1">
      <alignment horizontal="center"/>
    </xf>
    <xf numFmtId="0" fontId="63" fillId="0" borderId="0" xfId="2" applyFont="1"/>
    <xf numFmtId="0" fontId="9" fillId="0" borderId="6" xfId="2" applyFont="1" applyBorder="1" applyAlignment="1">
      <alignment shrinkToFit="1"/>
    </xf>
    <xf numFmtId="0" fontId="15" fillId="0" borderId="7" xfId="2" applyFont="1" applyBorder="1"/>
    <xf numFmtId="0" fontId="5" fillId="0" borderId="7" xfId="2" applyFont="1" applyBorder="1"/>
    <xf numFmtId="0" fontId="5" fillId="0" borderId="8" xfId="2" applyFont="1" applyBorder="1"/>
    <xf numFmtId="0" fontId="55" fillId="0" borderId="1" xfId="2" applyFont="1" applyBorder="1"/>
    <xf numFmtId="0" fontId="23" fillId="0" borderId="2" xfId="2" applyFont="1" applyBorder="1" applyAlignment="1">
      <alignment horizontal="center"/>
    </xf>
    <xf numFmtId="0" fontId="1" fillId="0" borderId="2" xfId="2" applyBorder="1" applyAlignment="1">
      <alignment horizontal="center"/>
    </xf>
    <xf numFmtId="0" fontId="30" fillId="0" borderId="2" xfId="2" applyFont="1" applyBorder="1"/>
    <xf numFmtId="0" fontId="5" fillId="0" borderId="2" xfId="2" applyFont="1" applyBorder="1"/>
    <xf numFmtId="0" fontId="5" fillId="0" borderId="3" xfId="2" applyFont="1" applyBorder="1"/>
    <xf numFmtId="0" fontId="5" fillId="0" borderId="4" xfId="2" applyFont="1" applyBorder="1" applyAlignment="1">
      <alignment horizontal="left" indent="1"/>
    </xf>
    <xf numFmtId="0" fontId="1" fillId="0" borderId="0" xfId="2" applyAlignment="1">
      <alignment horizontal="right"/>
    </xf>
    <xf numFmtId="0" fontId="55" fillId="0" borderId="4" xfId="2" applyFont="1" applyBorder="1"/>
    <xf numFmtId="0" fontId="8" fillId="0" borderId="0" xfId="2" applyFont="1" applyAlignment="1">
      <alignment horizontal="left"/>
    </xf>
    <xf numFmtId="0" fontId="55" fillId="0" borderId="6" xfId="2" applyFont="1" applyBorder="1"/>
    <xf numFmtId="0" fontId="64" fillId="0" borderId="7" xfId="2" applyFont="1" applyBorder="1"/>
    <xf numFmtId="0" fontId="1" fillId="0" borderId="7" xfId="2" applyBorder="1" applyAlignment="1">
      <alignment horizontal="right"/>
    </xf>
  </cellXfs>
  <cellStyles count="3">
    <cellStyle name="Normal" xfId="0" builtinId="0"/>
    <cellStyle name="Normal 2 2" xfId="2" xr:uid="{EA60ED9C-8322-4DCC-A079-9170DFC25595}"/>
    <cellStyle name="Percent" xfId="1" builtinId="5"/>
  </cellStyles>
  <dxfs count="1">
    <dxf>
      <font>
        <condense val="0"/>
        <extend val="0"/>
        <color indexed="12"/>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A6E9B-FA66-4A7F-B2B0-27890C51425D}">
  <sheetPr>
    <pageSetUpPr fitToPage="1"/>
  </sheetPr>
  <dimension ref="A1:N135"/>
  <sheetViews>
    <sheetView showZeros="0" tabSelected="1" topLeftCell="A9" zoomScale="130" zoomScaleNormal="130" workbookViewId="0">
      <selection activeCell="H80" sqref="H80"/>
    </sheetView>
  </sheetViews>
  <sheetFormatPr defaultColWidth="9.109375" defaultRowHeight="15" customHeight="1" x14ac:dyDescent="0.25"/>
  <cols>
    <col min="1" max="1" width="4" style="93" customWidth="1"/>
    <col min="2" max="2" width="9.6640625" style="18" customWidth="1"/>
    <col min="3" max="3" width="10.6640625" style="18" customWidth="1"/>
    <col min="4" max="4" width="12.6640625" style="18" customWidth="1"/>
    <col min="5" max="5" width="15.88671875" style="18" customWidth="1"/>
    <col min="6" max="6" width="10.44140625" style="18" customWidth="1"/>
    <col min="7" max="7" width="11.21875" style="18" customWidth="1"/>
    <col min="8" max="8" width="12.6640625" style="18" customWidth="1"/>
    <col min="9" max="9" width="3.44140625" style="18" customWidth="1"/>
    <col min="10" max="10" width="4.109375" style="18" customWidth="1"/>
    <col min="11" max="11" width="29.77734375" style="18" customWidth="1"/>
    <col min="12" max="12" width="10.109375" style="18" customWidth="1"/>
    <col min="13" max="13" width="10.5546875" style="18" customWidth="1"/>
    <col min="14" max="14" width="10" style="18" customWidth="1"/>
    <col min="15" max="16384" width="9.109375" style="18"/>
  </cols>
  <sheetData>
    <row r="1" spans="1:14" s="9" customFormat="1" ht="14.25" customHeight="1" x14ac:dyDescent="0.3">
      <c r="A1" s="1" t="s">
        <v>0</v>
      </c>
      <c r="B1" s="2"/>
      <c r="C1" s="2"/>
      <c r="D1" s="3" t="s">
        <v>1</v>
      </c>
      <c r="E1" s="3"/>
      <c r="F1" s="3"/>
      <c r="G1" s="3"/>
      <c r="H1" s="3"/>
      <c r="I1" s="4"/>
      <c r="J1" s="5" t="s">
        <v>2</v>
      </c>
      <c r="K1" s="6"/>
      <c r="L1" s="6"/>
      <c r="M1" s="7" t="s">
        <v>3</v>
      </c>
      <c r="N1" s="8" t="s">
        <v>4</v>
      </c>
    </row>
    <row r="2" spans="1:14" ht="15" customHeight="1" thickBot="1" x14ac:dyDescent="0.3">
      <c r="A2" s="10" t="s">
        <v>5</v>
      </c>
      <c r="B2" s="11"/>
      <c r="C2" s="11"/>
      <c r="D2" s="12" t="s">
        <v>6</v>
      </c>
      <c r="E2" s="13" t="s">
        <v>7</v>
      </c>
      <c r="F2" s="14" t="s">
        <v>8</v>
      </c>
      <c r="G2" s="14"/>
      <c r="H2" s="15">
        <v>21107</v>
      </c>
      <c r="I2" s="16" t="str">
        <f>IF(H2&lt;21642,"Sr",0)</f>
        <v>Sr</v>
      </c>
      <c r="J2" s="7"/>
      <c r="K2" s="17" t="s">
        <v>9</v>
      </c>
      <c r="L2" s="18">
        <v>4800000</v>
      </c>
      <c r="N2" s="19">
        <v>44754</v>
      </c>
    </row>
    <row r="3" spans="1:14" ht="15" customHeight="1" x14ac:dyDescent="0.25">
      <c r="A3" s="20"/>
      <c r="B3" s="21" t="s">
        <v>10</v>
      </c>
      <c r="G3" s="22"/>
      <c r="H3" s="23" t="s">
        <v>11</v>
      </c>
      <c r="I3" s="24"/>
      <c r="K3" s="18" t="s">
        <v>12</v>
      </c>
      <c r="L3" s="18">
        <v>19200</v>
      </c>
      <c r="N3" s="25" t="s">
        <v>13</v>
      </c>
    </row>
    <row r="4" spans="1:14" ht="15" customHeight="1" x14ac:dyDescent="0.25">
      <c r="A4" s="26"/>
      <c r="B4" s="27" t="s">
        <v>14</v>
      </c>
      <c r="C4" s="28" t="s">
        <v>15</v>
      </c>
      <c r="G4" s="29">
        <f>+L8</f>
        <v>4979200</v>
      </c>
      <c r="H4" s="30"/>
      <c r="I4" s="31"/>
      <c r="K4" s="18" t="s">
        <v>16</v>
      </c>
      <c r="L4" s="18">
        <v>48000</v>
      </c>
      <c r="N4" s="32">
        <v>44773</v>
      </c>
    </row>
    <row r="5" spans="1:14" ht="15" customHeight="1" x14ac:dyDescent="0.25">
      <c r="A5" s="26"/>
      <c r="B5" s="27" t="s">
        <v>17</v>
      </c>
      <c r="C5" s="28" t="s">
        <v>18</v>
      </c>
      <c r="G5" s="29">
        <f>+L9</f>
        <v>390200</v>
      </c>
      <c r="H5" s="30"/>
      <c r="I5" s="31"/>
      <c r="K5" s="18" t="s">
        <v>19</v>
      </c>
      <c r="L5" s="18">
        <v>72000</v>
      </c>
      <c r="M5" s="33" t="s">
        <v>20</v>
      </c>
      <c r="N5" s="34" t="s">
        <v>21</v>
      </c>
    </row>
    <row r="6" spans="1:14" ht="15" customHeight="1" thickBot="1" x14ac:dyDescent="0.3">
      <c r="A6" s="26"/>
      <c r="B6" s="27" t="s">
        <v>22</v>
      </c>
      <c r="C6" s="28" t="s">
        <v>23</v>
      </c>
      <c r="G6" s="35">
        <f>+L10</f>
        <v>15000</v>
      </c>
      <c r="H6" s="30"/>
      <c r="I6" s="31"/>
      <c r="K6" s="18" t="s">
        <v>24</v>
      </c>
      <c r="L6" s="18">
        <v>40000</v>
      </c>
      <c r="M6" s="18">
        <v>40000</v>
      </c>
      <c r="N6" s="36">
        <v>44835</v>
      </c>
    </row>
    <row r="7" spans="1:14" ht="15" customHeight="1" x14ac:dyDescent="0.25">
      <c r="A7" s="26"/>
      <c r="B7" s="21"/>
      <c r="C7" s="28"/>
      <c r="F7" s="37" t="s">
        <v>25</v>
      </c>
      <c r="G7" s="38">
        <f>G4+G5+G6</f>
        <v>5384400</v>
      </c>
      <c r="H7" s="30"/>
      <c r="I7" s="31"/>
      <c r="K7" s="39" t="s">
        <v>26</v>
      </c>
      <c r="N7" s="40" t="s">
        <v>27</v>
      </c>
    </row>
    <row r="8" spans="1:14" ht="15" customHeight="1" thickBot="1" x14ac:dyDescent="0.3">
      <c r="A8" s="26"/>
      <c r="B8" s="41" t="s">
        <v>28</v>
      </c>
      <c r="C8" s="28" t="s">
        <v>29</v>
      </c>
      <c r="G8" s="35">
        <f>M8+M9</f>
        <v>350000</v>
      </c>
      <c r="H8" s="30"/>
      <c r="I8" s="31"/>
      <c r="L8" s="42">
        <f>SUM(L2:L7)</f>
        <v>4979200</v>
      </c>
      <c r="M8" s="42">
        <f>SUM(M2:M7)</f>
        <v>40000</v>
      </c>
      <c r="N8" s="43" t="s">
        <v>30</v>
      </c>
    </row>
    <row r="9" spans="1:14" ht="15" customHeight="1" thickTop="1" thickBot="1" x14ac:dyDescent="0.3">
      <c r="A9" s="26"/>
      <c r="B9" s="21"/>
      <c r="F9" s="37" t="s">
        <v>31</v>
      </c>
      <c r="G9" s="44">
        <f>G7-G8</f>
        <v>5034400</v>
      </c>
      <c r="H9" s="30"/>
      <c r="I9" s="31"/>
      <c r="K9" s="17" t="s">
        <v>32</v>
      </c>
      <c r="L9" s="18">
        <v>390200</v>
      </c>
      <c r="M9" s="18">
        <v>310000</v>
      </c>
      <c r="N9" s="45">
        <v>5000</v>
      </c>
    </row>
    <row r="10" spans="1:14" ht="15" customHeight="1" x14ac:dyDescent="0.25">
      <c r="A10" s="26"/>
      <c r="B10" s="27" t="s">
        <v>33</v>
      </c>
      <c r="C10" s="46" t="s">
        <v>34</v>
      </c>
      <c r="G10" s="35">
        <v>50000</v>
      </c>
      <c r="H10" s="30">
        <f>G9-G10</f>
        <v>4984400</v>
      </c>
      <c r="I10" s="31"/>
      <c r="J10" s="7"/>
      <c r="K10" s="18" t="s">
        <v>35</v>
      </c>
      <c r="L10" s="18">
        <v>15000</v>
      </c>
    </row>
    <row r="11" spans="1:14" ht="21" customHeight="1" x14ac:dyDescent="0.25">
      <c r="A11" s="26"/>
      <c r="B11" s="21" t="s">
        <v>36</v>
      </c>
      <c r="E11" s="47" t="s">
        <v>37</v>
      </c>
      <c r="G11" s="22"/>
      <c r="H11" s="30"/>
      <c r="I11" s="31"/>
      <c r="K11" s="48" t="s">
        <v>38</v>
      </c>
    </row>
    <row r="12" spans="1:14" ht="15" customHeight="1" x14ac:dyDescent="0.25">
      <c r="A12" s="26"/>
      <c r="C12" s="49" t="s">
        <v>39</v>
      </c>
      <c r="D12" s="28"/>
      <c r="E12" s="50"/>
      <c r="F12" s="7"/>
      <c r="G12" s="51" t="s">
        <v>20</v>
      </c>
      <c r="H12" s="52"/>
      <c r="I12" s="31"/>
      <c r="K12" s="18" t="s">
        <v>40</v>
      </c>
      <c r="M12" s="18">
        <v>12000</v>
      </c>
    </row>
    <row r="13" spans="1:14" ht="15" customHeight="1" x14ac:dyDescent="0.25">
      <c r="A13" s="26"/>
      <c r="C13" s="53" t="s">
        <v>41</v>
      </c>
      <c r="D13" s="28"/>
      <c r="E13" s="50"/>
      <c r="F13" s="7"/>
      <c r="G13" s="54" t="s">
        <v>20</v>
      </c>
      <c r="H13" s="52"/>
      <c r="I13" s="31"/>
      <c r="K13" s="18" t="s">
        <v>42</v>
      </c>
      <c r="M13" s="18">
        <v>160000</v>
      </c>
    </row>
    <row r="14" spans="1:14" ht="15" customHeight="1" x14ac:dyDescent="0.25">
      <c r="A14" s="26"/>
      <c r="C14" s="49"/>
      <c r="D14" s="28"/>
      <c r="F14" s="7"/>
      <c r="G14" s="55" t="s">
        <v>20</v>
      </c>
      <c r="H14" s="52"/>
      <c r="I14" s="31"/>
      <c r="K14" s="56"/>
      <c r="L14" s="57"/>
    </row>
    <row r="15" spans="1:14" ht="15" customHeight="1" x14ac:dyDescent="0.25">
      <c r="A15" s="26"/>
      <c r="B15" s="27" t="s">
        <v>43</v>
      </c>
      <c r="C15" s="46" t="s">
        <v>44</v>
      </c>
      <c r="E15" s="46" t="s">
        <v>45</v>
      </c>
      <c r="F15" s="46"/>
      <c r="G15" s="58">
        <f>+M13</f>
        <v>160000</v>
      </c>
      <c r="H15" s="52">
        <f>0-G15</f>
        <v>-160000</v>
      </c>
      <c r="I15" s="31"/>
    </row>
    <row r="16" spans="1:14" ht="15" customHeight="1" x14ac:dyDescent="0.25">
      <c r="A16" s="26"/>
      <c r="B16" s="21" t="s">
        <v>46</v>
      </c>
      <c r="H16" s="52"/>
      <c r="I16" s="31"/>
    </row>
    <row r="17" spans="1:13" ht="15" customHeight="1" x14ac:dyDescent="0.25">
      <c r="A17" s="26"/>
      <c r="C17" s="46" t="s">
        <v>47</v>
      </c>
      <c r="H17" s="52"/>
      <c r="I17" s="31"/>
      <c r="K17" s="18" t="s">
        <v>48</v>
      </c>
      <c r="L17" s="18">
        <v>840000</v>
      </c>
    </row>
    <row r="18" spans="1:13" ht="15" customHeight="1" x14ac:dyDescent="0.25">
      <c r="A18" s="26"/>
      <c r="C18" s="46" t="s">
        <v>49</v>
      </c>
      <c r="H18" s="52"/>
      <c r="I18" s="31"/>
      <c r="K18" s="18" t="s">
        <v>50</v>
      </c>
      <c r="L18" s="18">
        <v>70000</v>
      </c>
    </row>
    <row r="19" spans="1:13" ht="15" customHeight="1" x14ac:dyDescent="0.25">
      <c r="A19" s="26"/>
      <c r="B19" s="59">
        <v>44341</v>
      </c>
      <c r="C19" s="60" t="s">
        <v>51</v>
      </c>
      <c r="F19" s="46">
        <v>840000</v>
      </c>
      <c r="H19" s="52"/>
      <c r="I19" s="31"/>
      <c r="K19" s="18" t="s">
        <v>52</v>
      </c>
      <c r="L19" s="18">
        <v>91000</v>
      </c>
    </row>
    <row r="20" spans="1:13" ht="15" customHeight="1" x14ac:dyDescent="0.25">
      <c r="A20" s="26"/>
      <c r="B20" s="61" t="s">
        <v>53</v>
      </c>
      <c r="C20" s="62" t="s">
        <v>54</v>
      </c>
      <c r="E20" s="46" t="s">
        <v>55</v>
      </c>
      <c r="F20" s="63">
        <f>ROUND(L19*317/100,0)</f>
        <v>288470</v>
      </c>
      <c r="G20" s="64">
        <f>F19-F20</f>
        <v>551530</v>
      </c>
      <c r="H20" s="52"/>
      <c r="I20" s="31"/>
      <c r="K20" s="48" t="s">
        <v>56</v>
      </c>
    </row>
    <row r="21" spans="1:13" ht="15" customHeight="1" x14ac:dyDescent="0.25">
      <c r="A21" s="26"/>
      <c r="F21" s="65" t="s">
        <v>57</v>
      </c>
      <c r="G21" s="66">
        <f>+M21</f>
        <v>64000</v>
      </c>
      <c r="H21" s="52">
        <f>G20-G21</f>
        <v>487530</v>
      </c>
      <c r="I21" s="31"/>
      <c r="K21" s="46" t="s">
        <v>58</v>
      </c>
      <c r="M21" s="18">
        <v>64000</v>
      </c>
    </row>
    <row r="22" spans="1:13" ht="15" customHeight="1" x14ac:dyDescent="0.25">
      <c r="A22" s="26"/>
      <c r="B22" s="21" t="s">
        <v>59</v>
      </c>
      <c r="H22" s="52"/>
      <c r="I22" s="31"/>
    </row>
    <row r="23" spans="1:13" ht="15" customHeight="1" x14ac:dyDescent="0.25">
      <c r="A23" s="26"/>
      <c r="B23" s="67"/>
      <c r="C23" s="49" t="s">
        <v>60</v>
      </c>
      <c r="D23" s="27"/>
      <c r="E23" s="27"/>
      <c r="F23" s="46"/>
      <c r="G23" s="64">
        <f>+L23</f>
        <v>21000</v>
      </c>
      <c r="H23" s="52"/>
      <c r="I23" s="31"/>
      <c r="K23" s="18" t="s">
        <v>60</v>
      </c>
      <c r="L23" s="18">
        <v>21000</v>
      </c>
    </row>
    <row r="24" spans="1:13" ht="15" customHeight="1" x14ac:dyDescent="0.25">
      <c r="A24" s="26"/>
      <c r="B24" s="67"/>
      <c r="C24" s="53" t="s">
        <v>61</v>
      </c>
      <c r="D24" s="27"/>
      <c r="E24" s="27"/>
      <c r="F24" s="46"/>
      <c r="G24" s="68">
        <f>L24+G52</f>
        <v>2000000</v>
      </c>
      <c r="H24" s="52"/>
      <c r="I24" s="31"/>
      <c r="K24" s="18" t="s">
        <v>62</v>
      </c>
      <c r="L24" s="18">
        <v>1800000</v>
      </c>
      <c r="M24" s="61" t="s">
        <v>63</v>
      </c>
    </row>
    <row r="25" spans="1:13" ht="15" customHeight="1" x14ac:dyDescent="0.25">
      <c r="A25" s="26"/>
      <c r="B25" s="67"/>
      <c r="C25" s="18" t="s">
        <v>64</v>
      </c>
      <c r="G25" s="69">
        <v>120000</v>
      </c>
      <c r="H25" s="52">
        <f>G23+G24+G25</f>
        <v>2141000</v>
      </c>
      <c r="I25" s="31"/>
      <c r="K25" s="18" t="s">
        <v>65</v>
      </c>
      <c r="L25" s="18">
        <v>120000</v>
      </c>
    </row>
    <row r="26" spans="1:13" ht="15" customHeight="1" x14ac:dyDescent="0.25">
      <c r="A26" s="26"/>
      <c r="B26" s="67"/>
      <c r="G26" s="17"/>
      <c r="H26" s="52"/>
      <c r="I26" s="70"/>
      <c r="K26" s="33"/>
    </row>
    <row r="27" spans="1:13" ht="15" customHeight="1" x14ac:dyDescent="0.25">
      <c r="A27" s="26"/>
      <c r="B27" s="21" t="s">
        <v>66</v>
      </c>
      <c r="E27" s="7"/>
      <c r="F27" s="7"/>
      <c r="G27" s="30"/>
      <c r="H27" s="71">
        <f>SUM(H4:H26)</f>
        <v>7452930</v>
      </c>
      <c r="I27" s="72"/>
    </row>
    <row r="28" spans="1:13" ht="15" customHeight="1" x14ac:dyDescent="0.25">
      <c r="A28" s="26"/>
      <c r="B28" s="73" t="s">
        <v>67</v>
      </c>
      <c r="H28" s="52"/>
      <c r="I28" s="31"/>
    </row>
    <row r="29" spans="1:13" ht="15" customHeight="1" x14ac:dyDescent="0.25">
      <c r="A29" s="26"/>
      <c r="B29" s="74"/>
      <c r="C29" s="47" t="s">
        <v>68</v>
      </c>
      <c r="D29" s="18" t="str">
        <f>+K29</f>
        <v>Recognised Prov Fund</v>
      </c>
      <c r="F29" s="46">
        <f>+L29</f>
        <v>90000</v>
      </c>
      <c r="H29" s="52"/>
      <c r="I29" s="31"/>
      <c r="K29" s="75" t="s">
        <v>69</v>
      </c>
      <c r="L29" s="75">
        <v>90000</v>
      </c>
    </row>
    <row r="30" spans="1:13" ht="15" customHeight="1" x14ac:dyDescent="0.25">
      <c r="A30" s="26"/>
      <c r="B30" s="74"/>
      <c r="C30" s="76" t="s">
        <v>70</v>
      </c>
      <c r="D30" s="18" t="str">
        <f>+K30</f>
        <v>Public Prov Fund</v>
      </c>
      <c r="F30" s="63">
        <f>+L30</f>
        <v>120000</v>
      </c>
      <c r="G30" s="64">
        <v>150000</v>
      </c>
      <c r="H30" s="52"/>
      <c r="I30" s="31"/>
      <c r="K30" s="75" t="s">
        <v>71</v>
      </c>
      <c r="L30" s="75">
        <v>120000</v>
      </c>
    </row>
    <row r="31" spans="1:13" ht="15" customHeight="1" x14ac:dyDescent="0.25">
      <c r="A31" s="26"/>
      <c r="B31" s="74"/>
      <c r="C31" s="47" t="s">
        <v>72</v>
      </c>
      <c r="F31" s="77"/>
      <c r="G31" s="64">
        <v>10000</v>
      </c>
      <c r="H31" s="52"/>
      <c r="I31" s="31"/>
      <c r="K31" s="75" t="s">
        <v>73</v>
      </c>
      <c r="L31" s="75">
        <v>10000</v>
      </c>
    </row>
    <row r="32" spans="1:13" ht="15" customHeight="1" x14ac:dyDescent="0.25">
      <c r="A32" s="26"/>
      <c r="B32" s="74"/>
      <c r="C32" s="47" t="s">
        <v>74</v>
      </c>
      <c r="D32" s="46" t="s">
        <v>75</v>
      </c>
      <c r="F32" s="77"/>
      <c r="G32" s="51" t="s">
        <v>20</v>
      </c>
      <c r="H32" s="52"/>
      <c r="I32" s="31"/>
      <c r="K32" s="75" t="s">
        <v>76</v>
      </c>
      <c r="L32" s="18">
        <v>20000</v>
      </c>
    </row>
    <row r="33" spans="1:14" ht="15" customHeight="1" x14ac:dyDescent="0.25">
      <c r="A33" s="26"/>
      <c r="B33" s="74"/>
      <c r="C33" s="47" t="s">
        <v>77</v>
      </c>
      <c r="D33" s="18" t="s">
        <v>78</v>
      </c>
      <c r="F33" s="77"/>
      <c r="G33" s="51" t="s">
        <v>20</v>
      </c>
      <c r="H33" s="52"/>
      <c r="I33" s="31"/>
      <c r="K33" s="18" t="s">
        <v>79</v>
      </c>
      <c r="M33" s="75">
        <v>4000</v>
      </c>
    </row>
    <row r="34" spans="1:14" ht="15" customHeight="1" x14ac:dyDescent="0.25">
      <c r="A34" s="26"/>
      <c r="B34" s="74"/>
      <c r="C34" s="47" t="s">
        <v>77</v>
      </c>
      <c r="D34" s="18" t="s">
        <v>80</v>
      </c>
      <c r="F34" s="77"/>
      <c r="G34" s="64">
        <f>+M34</f>
        <v>10000</v>
      </c>
      <c r="H34" s="52"/>
      <c r="I34" s="31"/>
      <c r="K34" s="18" t="s">
        <v>81</v>
      </c>
      <c r="M34" s="18">
        <v>10000</v>
      </c>
    </row>
    <row r="35" spans="1:14" ht="15" customHeight="1" x14ac:dyDescent="0.25">
      <c r="A35" s="26"/>
      <c r="B35" s="74"/>
      <c r="C35" s="47" t="s">
        <v>82</v>
      </c>
      <c r="D35" s="18" t="s">
        <v>83</v>
      </c>
      <c r="F35" s="77"/>
      <c r="G35" s="64">
        <v>64000</v>
      </c>
      <c r="H35" s="52"/>
      <c r="I35" s="31"/>
      <c r="K35" s="18" t="s">
        <v>84</v>
      </c>
      <c r="L35" s="75"/>
      <c r="M35" s="18">
        <v>64000</v>
      </c>
    </row>
    <row r="36" spans="1:14" ht="15" customHeight="1" x14ac:dyDescent="0.25">
      <c r="A36" s="78" t="str">
        <f>+I2</f>
        <v>Sr</v>
      </c>
      <c r="C36" s="47" t="s">
        <v>85</v>
      </c>
      <c r="D36" s="46" t="s">
        <v>86</v>
      </c>
      <c r="E36" s="79">
        <f>G24+G23</f>
        <v>2021000</v>
      </c>
      <c r="F36" s="7"/>
      <c r="G36" s="58">
        <v>50000</v>
      </c>
      <c r="H36" s="52">
        <f>SUM(G29:G36)</f>
        <v>284000</v>
      </c>
      <c r="I36" s="31"/>
      <c r="K36" s="80" t="s">
        <v>87</v>
      </c>
      <c r="L36" s="81"/>
      <c r="M36" s="82" t="s">
        <v>88</v>
      </c>
    </row>
    <row r="37" spans="1:14" ht="15" customHeight="1" thickBot="1" x14ac:dyDescent="0.3">
      <c r="A37" s="26"/>
      <c r="B37" s="83" t="s">
        <v>89</v>
      </c>
      <c r="E37" s="84">
        <f>IF((H27-H36)&lt;0,0,(H27-H36))</f>
        <v>7168930</v>
      </c>
      <c r="F37" s="85" t="s">
        <v>90</v>
      </c>
      <c r="G37" s="86"/>
      <c r="H37" s="87">
        <f>ROUND((E37/10),0)*10</f>
        <v>7168930</v>
      </c>
      <c r="I37" s="88"/>
    </row>
    <row r="38" spans="1:14" ht="15" customHeight="1" thickTop="1" x14ac:dyDescent="0.25">
      <c r="A38" s="26"/>
      <c r="B38" s="77" t="s">
        <v>91</v>
      </c>
      <c r="E38" s="89" t="s">
        <v>92</v>
      </c>
      <c r="F38" s="90" t="s">
        <v>93</v>
      </c>
      <c r="G38" s="89" t="s">
        <v>94</v>
      </c>
      <c r="H38" s="91"/>
      <c r="I38" s="92"/>
      <c r="K38" s="77" t="s">
        <v>95</v>
      </c>
    </row>
    <row r="39" spans="1:14" ht="15" customHeight="1" x14ac:dyDescent="0.25">
      <c r="A39" s="26"/>
      <c r="B39" s="93"/>
      <c r="C39" s="46" t="s">
        <v>96</v>
      </c>
      <c r="E39" s="17">
        <f>H37-E40</f>
        <v>6681400</v>
      </c>
      <c r="F39" s="94"/>
      <c r="G39" s="18">
        <f>IF(+I2="Sr",ROUND(IF(E39&gt;1000000,(((E39-1000000)*0.3)+110000),IF(E39&gt;500000,(((E39-500000)*0.2)+10000),IF(E39&gt;300000,((E39-300000)*0.05),0))),0),ROUND(IF(E39&gt;1000000,(((E39-1000000)*0.3)+112500),IF(E39&gt;500000,(((E39-500000)*0.2)+12500),IF(E39&gt;250000,((E39-250000)*0.05),0))),0))</f>
        <v>1814420</v>
      </c>
      <c r="H39" s="91"/>
      <c r="I39" s="92"/>
      <c r="K39" s="95" t="s">
        <v>97</v>
      </c>
      <c r="L39" s="96">
        <v>0.05</v>
      </c>
      <c r="M39" s="18">
        <f>200000*5%</f>
        <v>10000</v>
      </c>
    </row>
    <row r="40" spans="1:14" ht="15" customHeight="1" x14ac:dyDescent="0.25">
      <c r="A40" s="26"/>
      <c r="B40" s="97" t="s">
        <v>98</v>
      </c>
      <c r="C40" s="46" t="s">
        <v>99</v>
      </c>
      <c r="E40" s="68">
        <f>+H21</f>
        <v>487530</v>
      </c>
      <c r="F40" s="98">
        <v>0.2</v>
      </c>
      <c r="G40" s="58">
        <f>ROUND(E40*F40,0)</f>
        <v>97506</v>
      </c>
      <c r="H40" s="99"/>
      <c r="I40" s="100"/>
      <c r="K40" s="95" t="s">
        <v>100</v>
      </c>
      <c r="L40" s="96">
        <v>0.2</v>
      </c>
      <c r="M40" s="18">
        <f>500000*20%</f>
        <v>100000</v>
      </c>
    </row>
    <row r="41" spans="1:14" ht="15" customHeight="1" x14ac:dyDescent="0.25">
      <c r="A41" s="26"/>
      <c r="D41" s="94"/>
      <c r="E41" s="7"/>
      <c r="G41" s="33">
        <f>G39+G40</f>
        <v>1911926</v>
      </c>
      <c r="H41" s="101"/>
      <c r="I41" s="102"/>
      <c r="K41" s="95" t="s">
        <v>101</v>
      </c>
      <c r="L41" s="96">
        <v>0.3</v>
      </c>
      <c r="M41" s="18">
        <f>ROUND((E39-1000000)*30%,0)</f>
        <v>1704420</v>
      </c>
    </row>
    <row r="42" spans="1:14" ht="15" customHeight="1" thickBot="1" x14ac:dyDescent="0.3">
      <c r="A42" s="26"/>
      <c r="B42" s="46" t="s">
        <v>102</v>
      </c>
      <c r="C42" s="46" t="s">
        <v>103</v>
      </c>
      <c r="D42" s="94"/>
      <c r="E42" s="7"/>
      <c r="G42" s="103">
        <f>IF(H37&gt;350000,0,IF(G41&gt;2500,2500,G41))</f>
        <v>0</v>
      </c>
      <c r="H42" s="104">
        <f>G41-G42</f>
        <v>1911926</v>
      </c>
      <c r="I42" s="105"/>
      <c r="M42" s="106">
        <f>SUM(M39:M41)</f>
        <v>1814420</v>
      </c>
    </row>
    <row r="43" spans="1:14" ht="15" customHeight="1" thickTop="1" x14ac:dyDescent="0.25">
      <c r="A43" s="26"/>
      <c r="B43" s="18" t="s">
        <v>104</v>
      </c>
      <c r="C43" s="46"/>
      <c r="D43" s="94"/>
      <c r="E43" s="7"/>
      <c r="G43" s="107">
        <v>0.1</v>
      </c>
      <c r="H43" s="108">
        <f>IF(H37&gt;10000000,H42*15%,IF(H37&gt;5000000,H42*10%,0))</f>
        <v>191192.6</v>
      </c>
      <c r="I43" s="109"/>
      <c r="N43" s="110" t="s">
        <v>105</v>
      </c>
    </row>
    <row r="44" spans="1:14" ht="15" customHeight="1" x14ac:dyDescent="0.25">
      <c r="A44" s="26"/>
      <c r="C44" s="46"/>
      <c r="D44" s="94"/>
      <c r="E44" s="7"/>
      <c r="G44" s="33"/>
      <c r="H44" s="104">
        <f>H42+H43</f>
        <v>2103118.6</v>
      </c>
      <c r="I44" s="105"/>
      <c r="K44" s="111" t="s">
        <v>106</v>
      </c>
      <c r="L44" s="112" t="s">
        <v>107</v>
      </c>
      <c r="M44" s="112" t="s">
        <v>108</v>
      </c>
      <c r="N44" s="112" t="s">
        <v>109</v>
      </c>
    </row>
    <row r="45" spans="1:14" ht="15" customHeight="1" x14ac:dyDescent="0.25">
      <c r="A45" s="26"/>
      <c r="B45" s="46" t="s">
        <v>110</v>
      </c>
      <c r="D45" s="94"/>
      <c r="E45" s="7"/>
      <c r="G45" s="107">
        <v>0.04</v>
      </c>
      <c r="H45" s="108">
        <f>ROUND((H44)*0.04,0)</f>
        <v>84125</v>
      </c>
      <c r="I45" s="109"/>
      <c r="J45" s="113" t="s">
        <v>111</v>
      </c>
      <c r="K45" s="114" t="s">
        <v>112</v>
      </c>
      <c r="L45" s="115">
        <v>50000</v>
      </c>
      <c r="M45" s="116">
        <v>7200000</v>
      </c>
      <c r="N45" s="117">
        <v>4300000</v>
      </c>
    </row>
    <row r="46" spans="1:14" ht="15" customHeight="1" x14ac:dyDescent="0.25">
      <c r="A46" s="26"/>
      <c r="B46" s="77" t="s">
        <v>113</v>
      </c>
      <c r="D46" s="94"/>
      <c r="E46" s="85"/>
      <c r="G46" s="7"/>
      <c r="H46" s="101">
        <f>SUM(H44:H45)</f>
        <v>2187243.6</v>
      </c>
      <c r="I46" s="102"/>
      <c r="J46" s="113" t="s">
        <v>114</v>
      </c>
      <c r="K46" s="114" t="s">
        <v>115</v>
      </c>
      <c r="L46" s="115">
        <v>460000</v>
      </c>
      <c r="M46" s="116"/>
      <c r="N46" s="117">
        <v>4410000</v>
      </c>
    </row>
    <row r="47" spans="1:14" ht="15" customHeight="1" x14ac:dyDescent="0.3">
      <c r="A47" s="26"/>
      <c r="B47" s="46" t="s">
        <v>116</v>
      </c>
      <c r="D47" s="94"/>
      <c r="E47" s="118" t="s">
        <v>117</v>
      </c>
      <c r="G47" s="119"/>
      <c r="H47" s="120">
        <f>+H77</f>
        <v>21366</v>
      </c>
      <c r="I47" s="102"/>
      <c r="J47" s="46"/>
      <c r="K47" s="114" t="s">
        <v>118</v>
      </c>
      <c r="L47" s="117">
        <v>56718</v>
      </c>
      <c r="M47" s="116"/>
    </row>
    <row r="48" spans="1:14" ht="15" customHeight="1" x14ac:dyDescent="0.25">
      <c r="A48" s="78" t="str">
        <f>+A36</f>
        <v>Sr</v>
      </c>
      <c r="B48" s="46" t="s">
        <v>119</v>
      </c>
      <c r="C48" s="7"/>
      <c r="D48" s="7"/>
      <c r="E48" s="7" t="s">
        <v>120</v>
      </c>
      <c r="G48" s="119"/>
      <c r="H48" s="121">
        <v>5000</v>
      </c>
      <c r="I48" s="122"/>
      <c r="K48" s="114" t="s">
        <v>121</v>
      </c>
      <c r="L48" s="117">
        <v>1000000</v>
      </c>
      <c r="M48" s="116"/>
    </row>
    <row r="49" spans="1:14" ht="15" customHeight="1" x14ac:dyDescent="0.25">
      <c r="A49" s="26"/>
      <c r="B49" s="77" t="s">
        <v>122</v>
      </c>
      <c r="C49" s="7"/>
      <c r="D49" s="7"/>
      <c r="E49" s="7"/>
      <c r="F49" s="7"/>
      <c r="G49" s="7"/>
      <c r="H49" s="123">
        <f>H46+H47+H48</f>
        <v>2213609.6</v>
      </c>
      <c r="I49" s="31"/>
      <c r="K49" s="124" t="s">
        <v>123</v>
      </c>
      <c r="L49" s="124"/>
      <c r="M49" s="124"/>
      <c r="N49" s="125">
        <f>N45+N46+L47+L48</f>
        <v>9766718</v>
      </c>
    </row>
    <row r="50" spans="1:14" ht="15" customHeight="1" x14ac:dyDescent="0.25">
      <c r="A50" s="26"/>
      <c r="B50" s="21" t="s">
        <v>124</v>
      </c>
      <c r="C50" s="7"/>
      <c r="D50" s="7"/>
      <c r="E50" s="7"/>
      <c r="F50" s="7"/>
      <c r="G50" s="7"/>
      <c r="H50" s="123"/>
      <c r="I50" s="31"/>
    </row>
    <row r="51" spans="1:14" ht="15" customHeight="1" x14ac:dyDescent="0.3">
      <c r="A51" s="26"/>
      <c r="B51" s="126"/>
      <c r="C51" s="127" t="s">
        <v>125</v>
      </c>
      <c r="D51" s="127"/>
      <c r="E51" s="128" t="s">
        <v>126</v>
      </c>
      <c r="F51" s="129"/>
      <c r="G51" s="68">
        <v>1238000</v>
      </c>
      <c r="H51" s="123"/>
      <c r="I51" s="31"/>
      <c r="K51" s="130" t="s">
        <v>127</v>
      </c>
    </row>
    <row r="52" spans="1:14" ht="15" customHeight="1" x14ac:dyDescent="0.3">
      <c r="A52" s="26"/>
      <c r="B52" s="126"/>
      <c r="C52" s="127" t="s">
        <v>128</v>
      </c>
      <c r="D52" s="127"/>
      <c r="E52" s="128" t="s">
        <v>129</v>
      </c>
      <c r="F52" s="129"/>
      <c r="G52" s="68">
        <v>200000</v>
      </c>
      <c r="H52" s="123"/>
      <c r="I52" s="31"/>
      <c r="K52" s="18" t="s">
        <v>130</v>
      </c>
      <c r="L52" s="17">
        <f>+H10</f>
        <v>4984400</v>
      </c>
    </row>
    <row r="53" spans="1:14" ht="15" customHeight="1" x14ac:dyDescent="0.25">
      <c r="A53" s="26"/>
      <c r="B53" s="59">
        <v>44655</v>
      </c>
      <c r="C53" s="18" t="s">
        <v>131</v>
      </c>
      <c r="G53" s="68">
        <v>37000</v>
      </c>
      <c r="H53" s="123">
        <f>SUM(G51:G53)</f>
        <v>1475000</v>
      </c>
      <c r="I53" s="31"/>
      <c r="K53" s="18" t="str">
        <f>+E15</f>
        <v xml:space="preserve">Intt on H  Loan </v>
      </c>
      <c r="L53" s="131">
        <v>-160000</v>
      </c>
      <c r="M53" s="17">
        <f>L52+L53</f>
        <v>4824400</v>
      </c>
    </row>
    <row r="54" spans="1:14" ht="15" customHeight="1" thickBot="1" x14ac:dyDescent="0.3">
      <c r="A54" s="132"/>
      <c r="B54" s="133" t="str">
        <f>IF(H54=0,"TAX  PAYABLE / REFUND ",IF(H54&lt;0,"REFUND","TAX  PAYABLE  including Interest"))</f>
        <v>TAX  PAYABLE  including Interest</v>
      </c>
      <c r="C54" s="134"/>
      <c r="D54" s="135"/>
      <c r="E54" s="135"/>
      <c r="F54" s="136" t="s">
        <v>132</v>
      </c>
      <c r="G54" s="137"/>
      <c r="H54" s="138">
        <f>ROUND((H49-H53)/10,0)*10</f>
        <v>738610</v>
      </c>
      <c r="I54" s="139"/>
      <c r="K54" s="65" t="s">
        <v>133</v>
      </c>
      <c r="M54" s="131">
        <f>(+G30+G31+G35)*-1</f>
        <v>-224000</v>
      </c>
    </row>
    <row r="55" spans="1:14" ht="15" customHeight="1" x14ac:dyDescent="0.25">
      <c r="A55" s="140" t="s">
        <v>134</v>
      </c>
      <c r="B55" s="141"/>
      <c r="C55" s="141"/>
      <c r="D55" s="141"/>
      <c r="E55" s="141"/>
      <c r="F55" s="141"/>
      <c r="G55" s="141"/>
      <c r="H55" s="141"/>
      <c r="I55" s="142"/>
      <c r="M55" s="143">
        <f>M53+M54</f>
        <v>4600400</v>
      </c>
    </row>
    <row r="56" spans="1:14" ht="15" customHeight="1" thickBot="1" x14ac:dyDescent="0.3">
      <c r="A56" s="144"/>
      <c r="B56" s="145"/>
      <c r="C56" s="146" t="s">
        <v>135</v>
      </c>
      <c r="D56" s="147"/>
      <c r="E56" s="148" t="s">
        <v>136</v>
      </c>
      <c r="F56" s="149" t="s">
        <v>137</v>
      </c>
      <c r="G56" s="149"/>
      <c r="H56" s="149"/>
      <c r="I56" s="150"/>
      <c r="K56" s="151" t="s">
        <v>138</v>
      </c>
      <c r="M56" s="18">
        <f>110000+(M55-1000000)*0.3</f>
        <v>1190120</v>
      </c>
    </row>
    <row r="57" spans="1:14" ht="15" customHeight="1" x14ac:dyDescent="0.25">
      <c r="A57" s="152"/>
      <c r="B57" s="153"/>
      <c r="C57" s="153"/>
      <c r="D57" s="153"/>
      <c r="E57" s="153"/>
      <c r="F57" s="153"/>
      <c r="G57" s="153"/>
      <c r="H57" s="153"/>
      <c r="I57" s="153"/>
      <c r="K57" s="151" t="s">
        <v>139</v>
      </c>
      <c r="L57" s="96">
        <v>0.1</v>
      </c>
    </row>
    <row r="58" spans="1:14" ht="15" customHeight="1" x14ac:dyDescent="0.25">
      <c r="A58" s="152"/>
      <c r="B58" s="18" t="s">
        <v>140</v>
      </c>
      <c r="C58" s="153"/>
      <c r="D58" s="153" t="s">
        <v>141</v>
      </c>
      <c r="E58" s="153" t="s">
        <v>142</v>
      </c>
      <c r="F58" s="46" t="s">
        <v>143</v>
      </c>
      <c r="G58" s="153"/>
      <c r="H58" s="154" t="s">
        <v>144</v>
      </c>
      <c r="I58" s="153"/>
      <c r="K58" s="151" t="s">
        <v>145</v>
      </c>
      <c r="L58" s="96">
        <v>0.04</v>
      </c>
      <c r="M58" s="18">
        <f>ROUND((M57+M56)*0.04,0)</f>
        <v>47605</v>
      </c>
    </row>
    <row r="59" spans="1:14" ht="15" customHeight="1" thickBot="1" x14ac:dyDescent="0.3">
      <c r="A59" s="155"/>
      <c r="B59" s="130" t="s">
        <v>24</v>
      </c>
      <c r="C59" s="156"/>
      <c r="D59" s="156" t="s">
        <v>146</v>
      </c>
      <c r="E59" s="156" t="s">
        <v>147</v>
      </c>
      <c r="F59" s="156" t="s">
        <v>148</v>
      </c>
      <c r="G59" s="156" t="s">
        <v>149</v>
      </c>
      <c r="H59" s="157" t="s">
        <v>150</v>
      </c>
      <c r="I59" s="153"/>
      <c r="M59" s="158">
        <f>SUM(M56:M58)</f>
        <v>1237725</v>
      </c>
    </row>
    <row r="60" spans="1:14" ht="15" customHeight="1" thickTop="1" x14ac:dyDescent="0.25">
      <c r="A60" s="152"/>
      <c r="B60" s="18" t="s">
        <v>151</v>
      </c>
      <c r="C60" s="153"/>
      <c r="D60" s="153" t="s">
        <v>152</v>
      </c>
      <c r="E60" s="153" t="s">
        <v>147</v>
      </c>
      <c r="F60" s="153" t="s">
        <v>148</v>
      </c>
      <c r="G60" s="153" t="s">
        <v>149</v>
      </c>
      <c r="H60" s="154" t="s">
        <v>150</v>
      </c>
      <c r="I60" s="153"/>
      <c r="K60" s="159"/>
      <c r="L60" s="159"/>
      <c r="M60" s="81"/>
    </row>
    <row r="62" spans="1:14" ht="15" customHeight="1" x14ac:dyDescent="0.25">
      <c r="B62" s="18" t="s">
        <v>153</v>
      </c>
      <c r="C62" s="18" t="s">
        <v>154</v>
      </c>
      <c r="F62" s="160"/>
      <c r="G62" s="161"/>
      <c r="H62" s="161"/>
      <c r="K62" s="162" t="s">
        <v>155</v>
      </c>
      <c r="M62" s="81"/>
    </row>
    <row r="63" spans="1:14" ht="15" customHeight="1" x14ac:dyDescent="0.25">
      <c r="B63" s="18" t="s">
        <v>156</v>
      </c>
      <c r="C63" s="18" t="s">
        <v>157</v>
      </c>
      <c r="F63" s="163"/>
      <c r="G63" s="163"/>
      <c r="H63" s="164"/>
      <c r="K63" s="18" t="s">
        <v>8</v>
      </c>
      <c r="L63" s="7" t="s">
        <v>158</v>
      </c>
      <c r="M63" s="81"/>
    </row>
    <row r="64" spans="1:14" ht="15" customHeight="1" x14ac:dyDescent="0.25">
      <c r="B64" s="18" t="s">
        <v>159</v>
      </c>
      <c r="C64" s="18" t="s">
        <v>160</v>
      </c>
      <c r="F64" s="50"/>
      <c r="G64" s="50"/>
      <c r="H64" s="17"/>
      <c r="K64" s="165" t="s">
        <v>161</v>
      </c>
      <c r="L64" s="7"/>
    </row>
    <row r="65" spans="2:13" ht="15" customHeight="1" x14ac:dyDescent="0.25">
      <c r="B65" s="18" t="s">
        <v>162</v>
      </c>
      <c r="C65" s="18" t="s">
        <v>163</v>
      </c>
      <c r="F65" s="50"/>
      <c r="G65" s="50"/>
      <c r="H65" s="17"/>
      <c r="K65" s="18" t="s">
        <v>164</v>
      </c>
      <c r="L65" s="166"/>
    </row>
    <row r="66" spans="2:13" ht="15" customHeight="1" x14ac:dyDescent="0.25">
      <c r="H66" s="17"/>
      <c r="K66" s="18" t="s">
        <v>165</v>
      </c>
      <c r="L66" s="166"/>
    </row>
    <row r="67" spans="2:13" ht="15" customHeight="1" x14ac:dyDescent="0.25">
      <c r="B67" s="167" t="s">
        <v>166</v>
      </c>
      <c r="C67" s="168"/>
      <c r="D67" s="168"/>
      <c r="E67" s="168"/>
      <c r="F67" s="168"/>
      <c r="G67" s="169" t="s">
        <v>167</v>
      </c>
      <c r="H67" s="170"/>
      <c r="K67" s="18" t="s">
        <v>168</v>
      </c>
      <c r="L67" s="171">
        <v>44754</v>
      </c>
    </row>
    <row r="68" spans="2:13" ht="15" customHeight="1" x14ac:dyDescent="0.25">
      <c r="B68" s="172" t="s">
        <v>169</v>
      </c>
      <c r="C68" s="81"/>
      <c r="D68" s="81"/>
      <c r="E68" s="81"/>
      <c r="F68" s="81"/>
      <c r="G68" s="173"/>
      <c r="H68" s="174"/>
      <c r="K68" s="165" t="s">
        <v>170</v>
      </c>
      <c r="L68" s="81"/>
    </row>
    <row r="69" spans="2:13" ht="15" customHeight="1" x14ac:dyDescent="0.25">
      <c r="B69" s="172" t="s">
        <v>171</v>
      </c>
      <c r="C69" s="81"/>
      <c r="D69" s="81"/>
      <c r="E69" s="17"/>
      <c r="G69" s="164"/>
      <c r="K69" s="95" t="s">
        <v>172</v>
      </c>
      <c r="L69" s="81"/>
    </row>
    <row r="70" spans="2:13" ht="15" customHeight="1" x14ac:dyDescent="0.25">
      <c r="B70" s="172"/>
      <c r="C70" s="81"/>
      <c r="D70" s="81"/>
      <c r="E70" s="17"/>
      <c r="G70" s="164"/>
      <c r="K70" s="95" t="s">
        <v>173</v>
      </c>
    </row>
    <row r="71" spans="2:13" ht="15" customHeight="1" x14ac:dyDescent="0.25">
      <c r="B71" s="18" t="s">
        <v>174</v>
      </c>
      <c r="C71" s="81"/>
      <c r="D71" s="81"/>
      <c r="E71" s="164"/>
      <c r="F71" s="164"/>
      <c r="G71" s="81"/>
      <c r="H71" s="166" t="s">
        <v>175</v>
      </c>
      <c r="K71" s="165" t="s">
        <v>176</v>
      </c>
    </row>
    <row r="72" spans="2:13" ht="15" customHeight="1" x14ac:dyDescent="0.25">
      <c r="B72" s="18" t="s">
        <v>177</v>
      </c>
      <c r="E72" s="17">
        <f>+H46</f>
        <v>2187243.6</v>
      </c>
      <c r="G72" s="175">
        <v>44774</v>
      </c>
      <c r="H72" s="176">
        <v>7122</v>
      </c>
      <c r="K72" s="95" t="s">
        <v>178</v>
      </c>
    </row>
    <row r="73" spans="2:13" ht="15" customHeight="1" x14ac:dyDescent="0.25">
      <c r="B73" s="95" t="s">
        <v>179</v>
      </c>
      <c r="E73" s="17">
        <f>(+G51+G52)*-1</f>
        <v>-1438000</v>
      </c>
      <c r="G73" s="175">
        <v>44805</v>
      </c>
      <c r="H73" s="176">
        <f>+H72</f>
        <v>7122</v>
      </c>
      <c r="K73" s="95" t="s">
        <v>180</v>
      </c>
    </row>
    <row r="74" spans="2:13" ht="15" customHeight="1" x14ac:dyDescent="0.25">
      <c r="B74" s="95" t="s">
        <v>181</v>
      </c>
      <c r="E74" s="18">
        <v>-37000</v>
      </c>
      <c r="G74" s="175">
        <v>44835</v>
      </c>
      <c r="H74" s="176">
        <f>+H73</f>
        <v>7122</v>
      </c>
      <c r="K74" s="165" t="s">
        <v>182</v>
      </c>
      <c r="L74" s="65">
        <v>840000</v>
      </c>
      <c r="M74" s="27" t="s">
        <v>183</v>
      </c>
    </row>
    <row r="75" spans="2:13" ht="15" customHeight="1" thickBot="1" x14ac:dyDescent="0.3">
      <c r="E75" s="177">
        <f>SUM(E72:E74)</f>
        <v>712243.60000000009</v>
      </c>
      <c r="G75" s="175">
        <v>44866</v>
      </c>
      <c r="H75" s="176"/>
      <c r="K75" s="95" t="s">
        <v>184</v>
      </c>
      <c r="L75" s="18">
        <v>70000</v>
      </c>
    </row>
    <row r="76" spans="2:13" ht="15" customHeight="1" thickTop="1" x14ac:dyDescent="0.25">
      <c r="G76" s="175">
        <v>44896</v>
      </c>
      <c r="H76" s="176"/>
      <c r="K76" s="178" t="s">
        <v>185</v>
      </c>
      <c r="L76" s="18">
        <v>91000</v>
      </c>
    </row>
    <row r="77" spans="2:13" ht="15" customHeight="1" thickBot="1" x14ac:dyDescent="0.3">
      <c r="G77" s="179"/>
      <c r="H77" s="180">
        <f>SUM(H72:H76)</f>
        <v>21366</v>
      </c>
      <c r="K77" s="178" t="s">
        <v>186</v>
      </c>
      <c r="L77" s="181">
        <v>42186</v>
      </c>
      <c r="M77" s="46"/>
    </row>
    <row r="78" spans="2:13" ht="15" customHeight="1" thickTop="1" x14ac:dyDescent="0.25">
      <c r="E78" s="182"/>
      <c r="G78" s="183"/>
      <c r="K78" s="165" t="s">
        <v>187</v>
      </c>
      <c r="L78" s="7"/>
    </row>
    <row r="79" spans="2:13" ht="15" customHeight="1" x14ac:dyDescent="0.25">
      <c r="E79" s="182"/>
      <c r="F79" s="184" t="s">
        <v>188</v>
      </c>
      <c r="G79" s="184"/>
      <c r="H79" s="185" t="s">
        <v>189</v>
      </c>
      <c r="K79" s="95" t="s">
        <v>190</v>
      </c>
      <c r="L79" s="7">
        <v>21000</v>
      </c>
    </row>
    <row r="80" spans="2:13" ht="15" customHeight="1" x14ac:dyDescent="0.25">
      <c r="E80" s="182"/>
      <c r="F80" s="186"/>
      <c r="G80" s="187" t="s">
        <v>191</v>
      </c>
      <c r="H80" s="188">
        <f>7122*4</f>
        <v>28488</v>
      </c>
      <c r="K80" s="95" t="s">
        <v>192</v>
      </c>
      <c r="L80" s="7" t="s">
        <v>193</v>
      </c>
    </row>
    <row r="81" spans="2:13" ht="15" customHeight="1" x14ac:dyDescent="0.25">
      <c r="E81" s="182"/>
      <c r="F81" s="186"/>
      <c r="G81" s="187" t="s">
        <v>194</v>
      </c>
      <c r="H81" s="188">
        <f>7122*5</f>
        <v>35610</v>
      </c>
      <c r="K81" s="189" t="s">
        <v>195</v>
      </c>
      <c r="L81" s="7">
        <v>120000</v>
      </c>
      <c r="M81" s="190" t="s">
        <v>196</v>
      </c>
    </row>
    <row r="82" spans="2:13" ht="15" customHeight="1" x14ac:dyDescent="0.25">
      <c r="E82" s="182"/>
      <c r="G82" s="183"/>
      <c r="K82" s="165" t="s">
        <v>197</v>
      </c>
      <c r="L82" s="7"/>
      <c r="M82" s="190"/>
    </row>
    <row r="83" spans="2:13" ht="15" customHeight="1" x14ac:dyDescent="0.25">
      <c r="E83" s="191"/>
      <c r="F83" s="191"/>
      <c r="G83" s="191"/>
      <c r="K83" s="95" t="s">
        <v>198</v>
      </c>
      <c r="L83" s="7"/>
      <c r="M83" s="192"/>
    </row>
    <row r="84" spans="2:13" ht="15" customHeight="1" x14ac:dyDescent="0.25">
      <c r="E84" s="166"/>
      <c r="F84" s="166"/>
      <c r="G84" s="166"/>
      <c r="K84" s="95" t="s">
        <v>199</v>
      </c>
      <c r="L84" s="18">
        <v>10000</v>
      </c>
    </row>
    <row r="85" spans="2:13" ht="15" customHeight="1" x14ac:dyDescent="0.25">
      <c r="E85" s="191"/>
      <c r="F85" s="191"/>
      <c r="G85" s="191"/>
      <c r="K85" s="95" t="s">
        <v>200</v>
      </c>
    </row>
    <row r="86" spans="2:13" ht="15" customHeight="1" x14ac:dyDescent="0.25">
      <c r="E86" s="166"/>
      <c r="F86" s="166"/>
      <c r="G86" s="166"/>
      <c r="K86" s="165" t="s">
        <v>201</v>
      </c>
    </row>
    <row r="87" spans="2:13" ht="15" customHeight="1" x14ac:dyDescent="0.25">
      <c r="K87" s="95" t="s">
        <v>202</v>
      </c>
      <c r="L87" s="193" t="s">
        <v>203</v>
      </c>
    </row>
    <row r="88" spans="2:13" ht="15" customHeight="1" x14ac:dyDescent="0.25">
      <c r="K88" s="95" t="s">
        <v>204</v>
      </c>
    </row>
    <row r="89" spans="2:13" ht="15" customHeight="1" x14ac:dyDescent="0.25">
      <c r="K89" s="95" t="s">
        <v>205</v>
      </c>
    </row>
    <row r="90" spans="2:13" ht="15" customHeight="1" x14ac:dyDescent="0.25">
      <c r="K90" s="165" t="s">
        <v>206</v>
      </c>
      <c r="L90" s="7" t="s">
        <v>126</v>
      </c>
      <c r="M90" s="7" t="s">
        <v>207</v>
      </c>
    </row>
    <row r="91" spans="2:13" ht="15" customHeight="1" x14ac:dyDescent="0.25">
      <c r="K91" s="95" t="s">
        <v>208</v>
      </c>
    </row>
    <row r="92" spans="2:13" ht="15" customHeight="1" x14ac:dyDescent="0.25">
      <c r="K92" s="95" t="s">
        <v>209</v>
      </c>
    </row>
    <row r="93" spans="2:13" ht="15" customHeight="1" x14ac:dyDescent="0.25">
      <c r="K93" s="165" t="s">
        <v>210</v>
      </c>
      <c r="L93" s="194"/>
      <c r="M93" s="194"/>
    </row>
    <row r="94" spans="2:13" ht="15" customHeight="1" x14ac:dyDescent="0.25">
      <c r="K94" s="95" t="s">
        <v>211</v>
      </c>
      <c r="M94" s="33"/>
    </row>
    <row r="95" spans="2:13" ht="15" customHeight="1" x14ac:dyDescent="0.25">
      <c r="B95" s="53"/>
      <c r="C95" s="81"/>
      <c r="D95" s="81"/>
      <c r="E95" s="17"/>
      <c r="G95" s="164"/>
      <c r="K95" s="95" t="s">
        <v>212</v>
      </c>
    </row>
    <row r="96" spans="2:13" ht="15" customHeight="1" thickBot="1" x14ac:dyDescent="0.3">
      <c r="C96" s="81"/>
      <c r="D96" s="81"/>
      <c r="E96" s="17"/>
      <c r="G96" s="195"/>
      <c r="K96" s="95" t="s">
        <v>213</v>
      </c>
    </row>
    <row r="97" spans="1:12" s="46" customFormat="1" ht="15" customHeight="1" x14ac:dyDescent="0.25">
      <c r="A97" s="196" t="s">
        <v>214</v>
      </c>
      <c r="B97" s="197"/>
      <c r="C97" s="197"/>
      <c r="D97" s="197"/>
      <c r="E97" s="197"/>
      <c r="F97" s="197"/>
      <c r="G97" s="198" t="s">
        <v>215</v>
      </c>
      <c r="H97" s="199"/>
      <c r="J97" s="200"/>
      <c r="K97" s="201"/>
      <c r="L97" s="53"/>
    </row>
    <row r="98" spans="1:12" s="46" customFormat="1" ht="15" customHeight="1" x14ac:dyDescent="0.25">
      <c r="A98" s="202" t="s">
        <v>216</v>
      </c>
      <c r="H98" s="92"/>
      <c r="J98" s="200"/>
      <c r="K98" s="165"/>
      <c r="L98" s="53"/>
    </row>
    <row r="99" spans="1:12" s="46" customFormat="1" ht="15" customHeight="1" x14ac:dyDescent="0.25">
      <c r="A99" s="202" t="s">
        <v>217</v>
      </c>
      <c r="H99" s="92"/>
      <c r="J99" s="200"/>
      <c r="K99" s="165"/>
      <c r="L99" s="53"/>
    </row>
    <row r="100" spans="1:12" s="46" customFormat="1" ht="15" customHeight="1" x14ac:dyDescent="0.2">
      <c r="A100" s="203" t="s">
        <v>218</v>
      </c>
      <c r="B100" s="204" t="s">
        <v>219</v>
      </c>
      <c r="C100" s="204"/>
      <c r="D100" s="204"/>
      <c r="E100" s="204"/>
      <c r="F100" s="204"/>
      <c r="G100" s="204"/>
      <c r="H100" s="205"/>
      <c r="I100" s="28"/>
      <c r="J100" s="200"/>
      <c r="K100" s="206" t="s">
        <v>220</v>
      </c>
      <c r="L100" s="53"/>
    </row>
    <row r="101" spans="1:12" s="46" customFormat="1" ht="26.25" customHeight="1" x14ac:dyDescent="0.2">
      <c r="A101" s="203" t="s">
        <v>221</v>
      </c>
      <c r="B101" s="204" t="s">
        <v>222</v>
      </c>
      <c r="C101" s="204"/>
      <c r="D101" s="204"/>
      <c r="E101" s="204"/>
      <c r="F101" s="204"/>
      <c r="G101" s="204"/>
      <c r="H101" s="205"/>
      <c r="I101" s="28"/>
      <c r="J101" s="200"/>
      <c r="K101" s="206" t="s">
        <v>223</v>
      </c>
      <c r="L101" s="53"/>
    </row>
    <row r="102" spans="1:12" s="46" customFormat="1" ht="26.25" customHeight="1" x14ac:dyDescent="0.2">
      <c r="A102" s="203" t="s">
        <v>224</v>
      </c>
      <c r="B102" s="204" t="s">
        <v>225</v>
      </c>
      <c r="C102" s="204"/>
      <c r="D102" s="204"/>
      <c r="E102" s="204"/>
      <c r="F102" s="204"/>
      <c r="G102" s="204"/>
      <c r="H102" s="205"/>
      <c r="I102" s="28"/>
      <c r="J102" s="200"/>
      <c r="K102" s="206" t="s">
        <v>226</v>
      </c>
      <c r="L102" s="53"/>
    </row>
    <row r="103" spans="1:12" s="46" customFormat="1" ht="26.25" customHeight="1" x14ac:dyDescent="0.2">
      <c r="A103" s="203" t="s">
        <v>227</v>
      </c>
      <c r="B103" s="204" t="s">
        <v>228</v>
      </c>
      <c r="C103" s="204"/>
      <c r="D103" s="204"/>
      <c r="E103" s="204"/>
      <c r="F103" s="204"/>
      <c r="G103" s="204"/>
      <c r="H103" s="205"/>
      <c r="I103" s="28"/>
      <c r="J103" s="200"/>
      <c r="K103" s="206" t="s">
        <v>229</v>
      </c>
      <c r="L103" s="53"/>
    </row>
    <row r="104" spans="1:12" s="46" customFormat="1" ht="15" customHeight="1" x14ac:dyDescent="0.2">
      <c r="A104" s="203" t="s">
        <v>230</v>
      </c>
      <c r="B104" s="204" t="s">
        <v>231</v>
      </c>
      <c r="C104" s="204"/>
      <c r="D104" s="204"/>
      <c r="E104" s="204"/>
      <c r="F104" s="204"/>
      <c r="G104" s="204"/>
      <c r="H104" s="205"/>
      <c r="I104" s="28"/>
      <c r="J104" s="200"/>
      <c r="K104" s="206" t="s">
        <v>232</v>
      </c>
      <c r="L104" s="53"/>
    </row>
    <row r="105" spans="1:12" s="46" customFormat="1" ht="15" customHeight="1" x14ac:dyDescent="0.2">
      <c r="A105" s="203" t="s">
        <v>233</v>
      </c>
      <c r="B105" s="204" t="s">
        <v>234</v>
      </c>
      <c r="C105" s="204"/>
      <c r="D105" s="204"/>
      <c r="E105" s="204"/>
      <c r="F105" s="204"/>
      <c r="G105" s="204"/>
      <c r="H105" s="205"/>
      <c r="I105" s="28"/>
      <c r="J105" s="200"/>
      <c r="K105" s="206" t="s">
        <v>235</v>
      </c>
      <c r="L105" s="53"/>
    </row>
    <row r="106" spans="1:12" s="46" customFormat="1" ht="25.5" customHeight="1" x14ac:dyDescent="0.2">
      <c r="A106" s="207"/>
      <c r="B106" s="208" t="s">
        <v>236</v>
      </c>
      <c r="C106" s="208"/>
      <c r="D106" s="208"/>
      <c r="E106" s="208"/>
      <c r="F106" s="208"/>
      <c r="G106" s="208"/>
      <c r="H106" s="209"/>
      <c r="J106" s="200"/>
    </row>
    <row r="107" spans="1:12" s="46" customFormat="1" ht="15" customHeight="1" thickBot="1" x14ac:dyDescent="0.25">
      <c r="A107" s="210"/>
      <c r="B107" s="211" t="s">
        <v>237</v>
      </c>
      <c r="C107" s="211"/>
      <c r="D107" s="211"/>
      <c r="E107" s="211"/>
      <c r="F107" s="211"/>
      <c r="G107" s="211"/>
      <c r="H107" s="212"/>
      <c r="J107" s="200"/>
    </row>
    <row r="108" spans="1:12" s="46" customFormat="1" ht="15" customHeight="1" thickBot="1" x14ac:dyDescent="0.25">
      <c r="A108" s="213"/>
      <c r="B108" s="214"/>
      <c r="C108" s="214"/>
      <c r="D108" s="214"/>
      <c r="E108" s="214"/>
      <c r="F108" s="214"/>
      <c r="G108" s="214"/>
      <c r="J108" s="200"/>
    </row>
    <row r="109" spans="1:12" s="46" customFormat="1" ht="15" customHeight="1" x14ac:dyDescent="0.25">
      <c r="A109" s="196" t="s">
        <v>214</v>
      </c>
      <c r="B109" s="215"/>
      <c r="C109" s="215"/>
      <c r="D109" s="215"/>
      <c r="E109" s="215"/>
      <c r="F109" s="215"/>
      <c r="G109" s="216" t="s">
        <v>238</v>
      </c>
      <c r="H109" s="217"/>
      <c r="J109" s="200"/>
    </row>
    <row r="110" spans="1:12" ht="15" customHeight="1" x14ac:dyDescent="0.25">
      <c r="A110" s="202" t="s">
        <v>239</v>
      </c>
      <c r="F110" s="218"/>
      <c r="G110" s="33"/>
      <c r="H110" s="100"/>
      <c r="J110" s="200"/>
    </row>
    <row r="111" spans="1:12" ht="15" customHeight="1" x14ac:dyDescent="0.25">
      <c r="A111" s="202" t="s">
        <v>240</v>
      </c>
      <c r="F111" s="218"/>
      <c r="G111" s="33"/>
      <c r="H111" s="100"/>
      <c r="J111" s="200"/>
    </row>
    <row r="112" spans="1:12" ht="15" customHeight="1" x14ac:dyDescent="0.25">
      <c r="A112" s="26"/>
      <c r="B112" s="46" t="s">
        <v>241</v>
      </c>
      <c r="D112" s="46" t="s">
        <v>242</v>
      </c>
      <c r="F112" s="218"/>
      <c r="G112" s="33"/>
      <c r="H112" s="100"/>
      <c r="J112" s="200"/>
    </row>
    <row r="113" spans="1:10" ht="15" customHeight="1" x14ac:dyDescent="0.25">
      <c r="A113" s="26"/>
      <c r="B113" s="46" t="s">
        <v>243</v>
      </c>
      <c r="D113" s="46" t="s">
        <v>244</v>
      </c>
      <c r="F113" s="218"/>
      <c r="G113" s="33"/>
      <c r="H113" s="100"/>
      <c r="J113" s="200"/>
    </row>
    <row r="114" spans="1:10" ht="15" customHeight="1" x14ac:dyDescent="0.25">
      <c r="A114" s="26"/>
      <c r="B114" s="46" t="s">
        <v>245</v>
      </c>
      <c r="D114" s="46" t="s">
        <v>246</v>
      </c>
      <c r="F114" s="218"/>
      <c r="G114" s="33"/>
      <c r="H114" s="100"/>
      <c r="J114" s="200"/>
    </row>
    <row r="115" spans="1:10" ht="15" customHeight="1" x14ac:dyDescent="0.25">
      <c r="A115" s="26"/>
      <c r="B115" s="27" t="s">
        <v>247</v>
      </c>
      <c r="D115" s="46" t="s">
        <v>248</v>
      </c>
      <c r="F115" s="218"/>
      <c r="G115" s="33"/>
      <c r="H115" s="100"/>
      <c r="J115" s="200"/>
    </row>
    <row r="116" spans="1:10" ht="15" customHeight="1" x14ac:dyDescent="0.25">
      <c r="A116" s="26"/>
      <c r="B116" s="46" t="s">
        <v>249</v>
      </c>
      <c r="D116" s="46" t="s">
        <v>250</v>
      </c>
      <c r="F116" s="218"/>
      <c r="G116" s="33"/>
      <c r="H116" s="100"/>
      <c r="J116" s="200"/>
    </row>
    <row r="117" spans="1:10" ht="15" customHeight="1" x14ac:dyDescent="0.25">
      <c r="A117" s="26"/>
      <c r="B117" s="46" t="s">
        <v>251</v>
      </c>
      <c r="D117" s="46" t="s">
        <v>252</v>
      </c>
      <c r="F117" s="218"/>
      <c r="G117" s="33"/>
      <c r="H117" s="100"/>
      <c r="J117" s="7"/>
    </row>
    <row r="118" spans="1:10" ht="15" customHeight="1" x14ac:dyDescent="0.25">
      <c r="A118" s="26"/>
      <c r="B118" s="27" t="s">
        <v>253</v>
      </c>
      <c r="D118" s="46" t="s">
        <v>254</v>
      </c>
      <c r="F118" s="218"/>
      <c r="G118" s="33"/>
      <c r="H118" s="100"/>
      <c r="J118" s="7"/>
    </row>
    <row r="119" spans="1:10" ht="15" customHeight="1" thickBot="1" x14ac:dyDescent="0.3">
      <c r="A119" s="219"/>
      <c r="B119" s="220" t="s">
        <v>255</v>
      </c>
      <c r="C119" s="221"/>
      <c r="D119" s="220" t="s">
        <v>256</v>
      </c>
      <c r="E119" s="221"/>
      <c r="F119" s="221"/>
      <c r="G119" s="221"/>
      <c r="H119" s="222"/>
      <c r="J119" s="7"/>
    </row>
    <row r="120" spans="1:10" ht="15" customHeight="1" thickBot="1" x14ac:dyDescent="0.3">
      <c r="J120" s="7"/>
    </row>
    <row r="121" spans="1:10" ht="15" customHeight="1" x14ac:dyDescent="0.25">
      <c r="B121" s="223" t="s">
        <v>257</v>
      </c>
      <c r="C121" s="224"/>
      <c r="D121" s="225"/>
      <c r="E121" s="226" t="s">
        <v>258</v>
      </c>
      <c r="F121" s="227"/>
      <c r="G121" s="226" t="s">
        <v>259</v>
      </c>
      <c r="H121" s="228"/>
      <c r="J121" s="7"/>
    </row>
    <row r="122" spans="1:10" ht="15" customHeight="1" x14ac:dyDescent="0.25">
      <c r="B122" s="229" t="s">
        <v>9</v>
      </c>
      <c r="C122" s="81"/>
      <c r="D122" s="166"/>
      <c r="E122" s="95" t="s">
        <v>260</v>
      </c>
      <c r="G122" s="95" t="s">
        <v>261</v>
      </c>
      <c r="H122" s="100"/>
      <c r="J122" s="7"/>
    </row>
    <row r="123" spans="1:10" ht="15" customHeight="1" x14ac:dyDescent="0.25">
      <c r="B123" s="229" t="s">
        <v>262</v>
      </c>
      <c r="C123" s="81"/>
      <c r="D123" s="166"/>
      <c r="E123" s="95" t="s">
        <v>263</v>
      </c>
      <c r="G123" s="95" t="s">
        <v>264</v>
      </c>
      <c r="H123" s="100"/>
      <c r="J123" s="7"/>
    </row>
    <row r="124" spans="1:10" ht="15" customHeight="1" x14ac:dyDescent="0.25">
      <c r="B124" s="229" t="s">
        <v>24</v>
      </c>
      <c r="C124" s="81"/>
      <c r="D124" s="166"/>
      <c r="E124" s="95" t="s">
        <v>265</v>
      </c>
      <c r="H124" s="100"/>
      <c r="J124" s="7"/>
    </row>
    <row r="125" spans="1:10" ht="15" customHeight="1" x14ac:dyDescent="0.25">
      <c r="B125" s="229" t="s">
        <v>19</v>
      </c>
      <c r="C125" s="81"/>
      <c r="D125" s="166"/>
      <c r="E125" s="95" t="s">
        <v>266</v>
      </c>
      <c r="H125" s="100"/>
      <c r="J125" s="7"/>
    </row>
    <row r="126" spans="1:10" ht="15" customHeight="1" x14ac:dyDescent="0.25">
      <c r="B126" s="229" t="s">
        <v>267</v>
      </c>
      <c r="C126" s="81"/>
      <c r="D126" s="166"/>
      <c r="H126" s="100"/>
      <c r="J126" s="7"/>
    </row>
    <row r="127" spans="1:10" ht="15" customHeight="1" x14ac:dyDescent="0.25">
      <c r="B127" s="229" t="s">
        <v>268</v>
      </c>
      <c r="C127" s="81"/>
      <c r="D127" s="166"/>
      <c r="H127" s="100"/>
      <c r="J127" s="7"/>
    </row>
    <row r="128" spans="1:10" ht="15" customHeight="1" x14ac:dyDescent="0.25">
      <c r="B128" s="229" t="s">
        <v>269</v>
      </c>
      <c r="C128" s="81"/>
      <c r="D128" s="230">
        <f>SUM(C122:C128)</f>
        <v>0</v>
      </c>
      <c r="H128" s="100"/>
      <c r="J128" s="7"/>
    </row>
    <row r="129" spans="2:10" ht="15" customHeight="1" x14ac:dyDescent="0.25">
      <c r="B129" s="231" t="s">
        <v>270</v>
      </c>
      <c r="C129" s="81"/>
      <c r="E129" s="232"/>
      <c r="H129" s="100"/>
      <c r="J129" s="7"/>
    </row>
    <row r="130" spans="2:10" ht="15" customHeight="1" x14ac:dyDescent="0.25">
      <c r="B130" s="229" t="s">
        <v>271</v>
      </c>
      <c r="C130" s="182"/>
      <c r="H130" s="100"/>
      <c r="J130" s="7"/>
    </row>
    <row r="131" spans="2:10" ht="15" customHeight="1" x14ac:dyDescent="0.25">
      <c r="B131" s="229" t="s">
        <v>272</v>
      </c>
      <c r="C131" s="182"/>
      <c r="H131" s="100"/>
      <c r="J131" s="7"/>
    </row>
    <row r="132" spans="2:10" ht="15" customHeight="1" x14ac:dyDescent="0.25">
      <c r="B132" s="229" t="s">
        <v>273</v>
      </c>
      <c r="C132" s="182"/>
      <c r="D132" s="18">
        <f>SUM(C130:C132)</f>
        <v>0</v>
      </c>
      <c r="H132" s="100"/>
      <c r="J132" s="7"/>
    </row>
    <row r="133" spans="2:10" ht="15" customHeight="1" thickBot="1" x14ac:dyDescent="0.3">
      <c r="B133" s="233" t="s">
        <v>274</v>
      </c>
      <c r="C133" s="234"/>
      <c r="D133" s="235"/>
      <c r="E133" s="221"/>
      <c r="F133" s="221"/>
      <c r="G133" s="221"/>
      <c r="H133" s="222"/>
      <c r="J133" s="7"/>
    </row>
    <row r="134" spans="2:10" ht="15" customHeight="1" x14ac:dyDescent="0.25">
      <c r="D134" s="77">
        <f>D128+D132+D133</f>
        <v>0</v>
      </c>
      <c r="J134" s="7"/>
    </row>
    <row r="135" spans="2:10" ht="15" customHeight="1" x14ac:dyDescent="0.25">
      <c r="J135" s="200"/>
    </row>
  </sheetData>
  <mergeCells count="21">
    <mergeCell ref="B106:H106"/>
    <mergeCell ref="B107:G107"/>
    <mergeCell ref="G109:H109"/>
    <mergeCell ref="B100:H100"/>
    <mergeCell ref="B101:H101"/>
    <mergeCell ref="B102:H102"/>
    <mergeCell ref="B103:H103"/>
    <mergeCell ref="B104:H104"/>
    <mergeCell ref="B105:H105"/>
    <mergeCell ref="C52:D52"/>
    <mergeCell ref="A55:I55"/>
    <mergeCell ref="A56:B56"/>
    <mergeCell ref="F56:I56"/>
    <mergeCell ref="F79:G79"/>
    <mergeCell ref="G97:H97"/>
    <mergeCell ref="A1:C1"/>
    <mergeCell ref="D1:H1"/>
    <mergeCell ref="J1:L1"/>
    <mergeCell ref="A2:C2"/>
    <mergeCell ref="F2:G2"/>
    <mergeCell ref="C51:D51"/>
  </mergeCells>
  <conditionalFormatting sqref="F40">
    <cfRule type="expression" dxfId="0" priority="1" stopIfTrue="1">
      <formula>"""$E$55=0"""</formula>
    </cfRule>
  </conditionalFormatting>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Tax Doctor</dc:creator>
  <cp:lastModifiedBy>Tax Doctor</cp:lastModifiedBy>
  <dcterms:created xsi:type="dcterms:W3CDTF">2022-10-08T11:57:10Z</dcterms:created>
  <dcterms:modified xsi:type="dcterms:W3CDTF">2022-10-08T11:57:29Z</dcterms:modified>
</cp:coreProperties>
</file>